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bookViews>
    <workbookView xWindow="-120" yWindow="-120" windowWidth="29040" windowHeight="15840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  <sheet name="List7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7" l="1"/>
  <c r="C115" i="7"/>
  <c r="C114" i="7"/>
  <c r="C113" i="7"/>
  <c r="C117" i="7" s="1"/>
  <c r="C112" i="7"/>
  <c r="C111" i="7"/>
  <c r="C85" i="7"/>
  <c r="C73" i="7"/>
  <c r="C71" i="7"/>
  <c r="C68" i="7"/>
  <c r="C66" i="7"/>
  <c r="L62" i="7"/>
  <c r="L63" i="7" s="1"/>
  <c r="L61" i="7"/>
  <c r="L64" i="7" s="1"/>
  <c r="D56" i="7"/>
  <c r="N55" i="7"/>
  <c r="F55" i="7"/>
  <c r="L54" i="7"/>
  <c r="L57" i="7" s="1"/>
  <c r="D53" i="7"/>
  <c r="D52" i="7"/>
  <c r="D51" i="7"/>
  <c r="L26" i="7" s="1"/>
  <c r="D50" i="7"/>
  <c r="L27" i="7" s="1"/>
  <c r="D49" i="7"/>
  <c r="L48" i="7"/>
  <c r="Q10" i="7" s="1"/>
  <c r="D48" i="7"/>
  <c r="D47" i="7"/>
  <c r="D46" i="7"/>
  <c r="L28" i="7" s="1"/>
  <c r="L45" i="7"/>
  <c r="L51" i="7" s="1"/>
  <c r="Q9" i="7"/>
  <c r="Q18" i="7" s="1"/>
  <c r="C115" i="6"/>
  <c r="C114" i="6"/>
  <c r="C113" i="6"/>
  <c r="C112" i="6"/>
  <c r="C116" i="6" s="1"/>
  <c r="C117" i="6" s="1"/>
  <c r="C111" i="6"/>
  <c r="C85" i="6"/>
  <c r="C73" i="6"/>
  <c r="C71" i="6"/>
  <c r="C68" i="6"/>
  <c r="C66" i="6"/>
  <c r="C72" i="6" s="1"/>
  <c r="L61" i="6"/>
  <c r="L64" i="6" s="1"/>
  <c r="D56" i="6"/>
  <c r="N55" i="6"/>
  <c r="F55" i="6"/>
  <c r="L54" i="6"/>
  <c r="L57" i="6" s="1"/>
  <c r="D53" i="6"/>
  <c r="D52" i="6"/>
  <c r="D51" i="6"/>
  <c r="D50" i="6"/>
  <c r="L27" i="6" s="1"/>
  <c r="D49" i="6"/>
  <c r="L48" i="6"/>
  <c r="Q10" i="6" s="1"/>
  <c r="D48" i="6"/>
  <c r="D47" i="6"/>
  <c r="D46" i="6"/>
  <c r="L28" i="6" s="1"/>
  <c r="L45" i="6"/>
  <c r="L46" i="6" s="1"/>
  <c r="L26" i="6"/>
  <c r="Q9" i="6"/>
  <c r="Q18" i="6" s="1"/>
  <c r="Q9" i="1"/>
  <c r="C112" i="1"/>
  <c r="C116" i="5"/>
  <c r="C117" i="5" s="1"/>
  <c r="C115" i="5"/>
  <c r="C114" i="5"/>
  <c r="C113" i="5"/>
  <c r="C112" i="5"/>
  <c r="C111" i="5"/>
  <c r="C85" i="5"/>
  <c r="C73" i="5"/>
  <c r="C71" i="5"/>
  <c r="C68" i="5"/>
  <c r="C66" i="5"/>
  <c r="C67" i="5" s="1"/>
  <c r="L61" i="5"/>
  <c r="L64" i="5" s="1"/>
  <c r="D56" i="5"/>
  <c r="N55" i="5"/>
  <c r="F55" i="5"/>
  <c r="L54" i="5"/>
  <c r="L57" i="5" s="1"/>
  <c r="D53" i="5"/>
  <c r="D52" i="5"/>
  <c r="D51" i="5"/>
  <c r="D50" i="5"/>
  <c r="D49" i="5"/>
  <c r="L48" i="5"/>
  <c r="Q10" i="5" s="1"/>
  <c r="D48" i="5"/>
  <c r="D47" i="5"/>
  <c r="D46" i="5"/>
  <c r="L28" i="5" s="1"/>
  <c r="L45" i="5"/>
  <c r="L46" i="5" s="1"/>
  <c r="M44" i="5"/>
  <c r="L27" i="5"/>
  <c r="L26" i="5"/>
  <c r="Q9" i="5"/>
  <c r="Q18" i="5" s="1"/>
  <c r="C115" i="4"/>
  <c r="C114" i="4"/>
  <c r="C113" i="4"/>
  <c r="C116" i="4" s="1"/>
  <c r="C117" i="4" s="1"/>
  <c r="C112" i="4"/>
  <c r="C111" i="4"/>
  <c r="C85" i="4"/>
  <c r="C73" i="4"/>
  <c r="C71" i="4"/>
  <c r="C68" i="4"/>
  <c r="C66" i="4"/>
  <c r="C67" i="4" s="1"/>
  <c r="L61" i="4"/>
  <c r="L64" i="4" s="1"/>
  <c r="D56" i="4"/>
  <c r="N55" i="4"/>
  <c r="F55" i="4"/>
  <c r="L54" i="4"/>
  <c r="L57" i="4" s="1"/>
  <c r="D53" i="4"/>
  <c r="D52" i="4"/>
  <c r="D51" i="4"/>
  <c r="D50" i="4"/>
  <c r="L27" i="4" s="1"/>
  <c r="D49" i="4"/>
  <c r="L48" i="4"/>
  <c r="Q10" i="4" s="1"/>
  <c r="D48" i="4"/>
  <c r="D47" i="4"/>
  <c r="D46" i="4"/>
  <c r="L28" i="4" s="1"/>
  <c r="L45" i="4"/>
  <c r="L46" i="4" s="1"/>
  <c r="L26" i="4"/>
  <c r="Q18" i="4"/>
  <c r="Q10" i="3"/>
  <c r="C115" i="3"/>
  <c r="C114" i="3"/>
  <c r="C113" i="3"/>
  <c r="C112" i="3"/>
  <c r="C111" i="3"/>
  <c r="C85" i="3"/>
  <c r="C73" i="3"/>
  <c r="C71" i="3"/>
  <c r="C68" i="3"/>
  <c r="C66" i="3"/>
  <c r="C67" i="3" s="1"/>
  <c r="L61" i="3"/>
  <c r="L62" i="3" s="1"/>
  <c r="L63" i="3" s="1"/>
  <c r="D56" i="3"/>
  <c r="N55" i="3"/>
  <c r="F55" i="3"/>
  <c r="L54" i="3"/>
  <c r="L57" i="3" s="1"/>
  <c r="D53" i="3"/>
  <c r="D52" i="3"/>
  <c r="D51" i="3"/>
  <c r="L26" i="3" s="1"/>
  <c r="D50" i="3"/>
  <c r="L27" i="3" s="1"/>
  <c r="D49" i="3"/>
  <c r="D48" i="3"/>
  <c r="D47" i="3"/>
  <c r="D46" i="3"/>
  <c r="L45" i="3"/>
  <c r="L51" i="3" s="1"/>
  <c r="L48" i="3"/>
  <c r="L28" i="3"/>
  <c r="Q18" i="3"/>
  <c r="Q10" i="2"/>
  <c r="L54" i="2"/>
  <c r="C115" i="2"/>
  <c r="C114" i="2"/>
  <c r="C113" i="2"/>
  <c r="C112" i="2"/>
  <c r="C116" i="2" s="1"/>
  <c r="C111" i="2"/>
  <c r="C85" i="2"/>
  <c r="C73" i="2"/>
  <c r="C71" i="2"/>
  <c r="C68" i="2"/>
  <c r="C66" i="2"/>
  <c r="C67" i="2" s="1"/>
  <c r="L64" i="2"/>
  <c r="L61" i="2"/>
  <c r="L62" i="2" s="1"/>
  <c r="L63" i="2" s="1"/>
  <c r="D56" i="2"/>
  <c r="N55" i="2"/>
  <c r="F55" i="2"/>
  <c r="L57" i="2"/>
  <c r="D53" i="2"/>
  <c r="D52" i="2"/>
  <c r="D51" i="2"/>
  <c r="L26" i="2" s="1"/>
  <c r="D50" i="2"/>
  <c r="L27" i="2" s="1"/>
  <c r="D49" i="2"/>
  <c r="D48" i="2"/>
  <c r="D47" i="2"/>
  <c r="D46" i="2"/>
  <c r="L28" i="2" s="1"/>
  <c r="L45" i="2"/>
  <c r="L46" i="2" s="1"/>
  <c r="L48" i="2"/>
  <c r="Q18" i="2"/>
  <c r="Q21" i="2" s="1"/>
  <c r="Q9" i="2"/>
  <c r="M44" i="1"/>
  <c r="C72" i="7" l="1"/>
  <c r="C67" i="7"/>
  <c r="L46" i="7"/>
  <c r="L55" i="7"/>
  <c r="L56" i="7" s="1"/>
  <c r="L58" i="7" s="1"/>
  <c r="Q19" i="7"/>
  <c r="Q20" i="7" s="1"/>
  <c r="Q21" i="7"/>
  <c r="Q13" i="7"/>
  <c r="Q14" i="7" s="1"/>
  <c r="Q15" i="7" s="1"/>
  <c r="Q22" i="7"/>
  <c r="Q21" i="6"/>
  <c r="Q19" i="6"/>
  <c r="Q20" i="6" s="1"/>
  <c r="Q22" i="6"/>
  <c r="Q13" i="6"/>
  <c r="Q14" i="6" s="1"/>
  <c r="Q15" i="6" s="1"/>
  <c r="L51" i="6"/>
  <c r="L62" i="6"/>
  <c r="L63" i="6" s="1"/>
  <c r="C67" i="6"/>
  <c r="L55" i="6"/>
  <c r="L56" i="6" s="1"/>
  <c r="L58" i="6" s="1"/>
  <c r="Q21" i="5"/>
  <c r="Q19" i="5"/>
  <c r="Q20" i="5" s="1"/>
  <c r="Q22" i="5"/>
  <c r="Q13" i="5"/>
  <c r="Q14" i="5" s="1"/>
  <c r="Q15" i="5" s="1"/>
  <c r="C72" i="5"/>
  <c r="L51" i="5"/>
  <c r="L55" i="5"/>
  <c r="L56" i="5" s="1"/>
  <c r="L58" i="5" s="1"/>
  <c r="L62" i="5"/>
  <c r="L63" i="5" s="1"/>
  <c r="Q21" i="4"/>
  <c r="Q19" i="4"/>
  <c r="Q20" i="4" s="1"/>
  <c r="Q22" i="4"/>
  <c r="Q13" i="4"/>
  <c r="Q14" i="4" s="1"/>
  <c r="Q15" i="4" s="1"/>
  <c r="C72" i="4"/>
  <c r="L51" i="4"/>
  <c r="L62" i="4"/>
  <c r="L63" i="4" s="1"/>
  <c r="L55" i="4"/>
  <c r="L56" i="4" s="1"/>
  <c r="L58" i="4" s="1"/>
  <c r="C116" i="3"/>
  <c r="C117" i="3" s="1"/>
  <c r="Q13" i="3"/>
  <c r="Q14" i="3" s="1"/>
  <c r="Q15" i="3" s="1"/>
  <c r="Q19" i="3"/>
  <c r="Q20" i="3" s="1"/>
  <c r="Q21" i="3"/>
  <c r="Q22" i="3" s="1"/>
  <c r="L46" i="3"/>
  <c r="L55" i="3"/>
  <c r="L56" i="3" s="1"/>
  <c r="L58" i="3" s="1"/>
  <c r="L64" i="3"/>
  <c r="C72" i="3"/>
  <c r="C117" i="2"/>
  <c r="Q13" i="2"/>
  <c r="Q14" i="2" s="1"/>
  <c r="Q15" i="2" s="1"/>
  <c r="Q22" i="2"/>
  <c r="Q19" i="2"/>
  <c r="Q20" i="2" s="1"/>
  <c r="C72" i="2"/>
  <c r="L51" i="2"/>
  <c r="L55" i="2"/>
  <c r="L56" i="2" s="1"/>
  <c r="L58" i="2" s="1"/>
  <c r="C71" i="1"/>
  <c r="Q18" i="1"/>
  <c r="Q21" i="1" s="1"/>
  <c r="C68" i="1"/>
  <c r="C66" i="1"/>
  <c r="C67" i="1" s="1"/>
  <c r="C85" i="1"/>
  <c r="D53" i="1"/>
  <c r="D46" i="1"/>
  <c r="D52" i="1"/>
  <c r="D51" i="1"/>
  <c r="L26" i="1" s="1"/>
  <c r="D50" i="1"/>
  <c r="D49" i="1"/>
  <c r="D48" i="1"/>
  <c r="D47" i="1"/>
  <c r="Q19" i="1" l="1"/>
  <c r="Q20" i="1" s="1"/>
  <c r="C72" i="1"/>
  <c r="F55" i="1"/>
  <c r="L27" i="1"/>
  <c r="L28" i="1"/>
  <c r="C113" i="1" l="1"/>
  <c r="L48" i="1"/>
  <c r="Q10" i="1" s="1"/>
  <c r="Q13" i="1" s="1"/>
  <c r="Q14" i="1" s="1"/>
  <c r="D56" i="1"/>
  <c r="L61" i="1"/>
  <c r="N55" i="1"/>
  <c r="C111" i="1"/>
  <c r="L45" i="1"/>
  <c r="L46" i="1" s="1"/>
  <c r="C73" i="1"/>
  <c r="L54" i="1"/>
  <c r="C115" i="1"/>
  <c r="C114" i="1"/>
  <c r="L51" i="1" l="1"/>
  <c r="L55" i="1"/>
  <c r="L56" i="1" s="1"/>
  <c r="L58" i="1" s="1"/>
  <c r="C116" i="1"/>
  <c r="C117" i="1" s="1"/>
  <c r="L64" i="1"/>
  <c r="L62" i="1"/>
  <c r="L63" i="1" s="1"/>
  <c r="Q15" i="1"/>
  <c r="Q22" i="1"/>
  <c r="L57" i="1"/>
</calcChain>
</file>

<file path=xl/comments1.xml><?xml version="1.0" encoding="utf-8"?>
<comments xmlns="http://schemas.openxmlformats.org/spreadsheetml/2006/main">
  <authors>
    <author>Dell</author>
    <author>Janez</author>
  </authors>
  <commentList>
    <comment ref="T8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Npr. 3x16, 3x25,...</t>
        </r>
      </text>
    </comment>
    <comment ref="Q9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Računamo glede na varovalke (podatke vstavite na desni strani)</t>
        </r>
      </text>
    </comment>
    <comment ref="T9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Npr. 3x16, 3x25,… </t>
        </r>
      </text>
    </comment>
    <comment ref="D21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Vnesite količino energenta, ki ga porabite letno</t>
        </r>
      </text>
    </comment>
    <comment ref="L24" authorId="1" shapeId="0">
      <text>
        <r>
          <rPr>
            <b/>
            <sz val="9"/>
            <color indexed="81"/>
            <rFont val="Segoe UI"/>
            <family val="2"/>
            <charset val="238"/>
          </rPr>
          <t>Janez:</t>
        </r>
        <r>
          <rPr>
            <sz val="9"/>
            <color indexed="81"/>
            <rFont val="Segoe UI"/>
            <family val="2"/>
            <charset val="238"/>
          </rPr>
          <t xml:space="preserve">
Tu so potrebne logične funkcije: kateri energent imaš, po tistem računaš iz porabe primarne energije</t>
        </r>
      </text>
    </comment>
    <comment ref="L30" authorId="1" shapeId="0">
      <text>
        <r>
          <rPr>
            <b/>
            <sz val="9"/>
            <color indexed="81"/>
            <rFont val="Segoe UI"/>
            <family val="2"/>
            <charset val="238"/>
          </rPr>
          <t>Janez:</t>
        </r>
        <r>
          <rPr>
            <sz val="9"/>
            <color indexed="81"/>
            <rFont val="Segoe UI"/>
            <family val="2"/>
            <charset val="238"/>
          </rPr>
          <t xml:space="preserve">
Gled na izbran energent izberemo vrednost</t>
        </r>
      </text>
    </comment>
    <comment ref="D33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Vnesite letno porabo energenta v EUR</t>
        </r>
      </text>
    </comment>
    <comment ref="D34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Vnesite letno porabo energenta v EUR</t>
        </r>
      </text>
    </comment>
    <comment ref="L44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Izberite tip toplotne črpalke</t>
        </r>
      </text>
    </comment>
    <comment ref="M44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Izberite ustrezno vrednost iz tabele za izbran tip toplotne črpalke</t>
        </r>
      </text>
    </comment>
    <comment ref="D45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Izračunane porabe v kWh/a</t>
        </r>
      </text>
    </comment>
    <comment ref="D55" authorId="1" shapeId="0">
      <text>
        <r>
          <rPr>
            <b/>
            <sz val="9"/>
            <color indexed="81"/>
            <rFont val="Segoe UI"/>
            <charset val="1"/>
          </rPr>
          <t>Janez:</t>
        </r>
        <r>
          <rPr>
            <sz val="9"/>
            <color indexed="81"/>
            <rFont val="Segoe UI"/>
            <charset val="1"/>
          </rPr>
          <t xml:space="preserve">
Tu se naj vpiše glede na kurilno napravo oz. vrsto energenta</t>
        </r>
      </text>
    </comment>
    <comment ref="C116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Pri seštevku upoštevamo vrednost za ustrezno debelino izolacije</t>
        </r>
      </text>
    </comment>
    <comment ref="C117" authorId="1" shapeId="0">
      <text>
        <r>
          <rPr>
            <b/>
            <sz val="9"/>
            <color indexed="81"/>
            <rFont val="Segoe UI"/>
            <family val="2"/>
            <charset val="238"/>
          </rPr>
          <t>Janez:</t>
        </r>
        <r>
          <rPr>
            <sz val="9"/>
            <color indexed="81"/>
            <rFont val="Segoe UI"/>
            <family val="2"/>
            <charset val="238"/>
          </rPr>
          <t xml:space="preserve">
Tu moramo seštet glede na koliko fasade dodamo</t>
        </r>
      </text>
    </comment>
  </commentList>
</comments>
</file>

<file path=xl/comments2.xml><?xml version="1.0" encoding="utf-8"?>
<comments xmlns="http://schemas.openxmlformats.org/spreadsheetml/2006/main">
  <authors>
    <author>Janez</author>
    <author>Dell</author>
  </authors>
  <commentList>
    <comment ref="L24" authorId="0" shapeId="0">
      <text>
        <r>
          <rPr>
            <b/>
            <sz val="9"/>
            <color indexed="81"/>
            <rFont val="Segoe UI"/>
            <family val="2"/>
            <charset val="238"/>
          </rPr>
          <t>Janez:</t>
        </r>
        <r>
          <rPr>
            <sz val="9"/>
            <color indexed="81"/>
            <rFont val="Segoe UI"/>
            <family val="2"/>
            <charset val="238"/>
          </rPr>
          <t xml:space="preserve">
Tu so potrebne logične funkcije: kateri energent imaš, po tistem računaš iz porabe primarne energije</t>
        </r>
      </text>
    </comment>
    <comment ref="L30" authorId="0" shapeId="0">
      <text>
        <r>
          <rPr>
            <b/>
            <sz val="9"/>
            <color indexed="81"/>
            <rFont val="Segoe UI"/>
            <family val="2"/>
            <charset val="238"/>
          </rPr>
          <t>Janez:</t>
        </r>
        <r>
          <rPr>
            <sz val="9"/>
            <color indexed="81"/>
            <rFont val="Segoe UI"/>
            <family val="2"/>
            <charset val="238"/>
          </rPr>
          <t xml:space="preserve">
Gled na izbran energent izberemo vrednost</t>
        </r>
      </text>
    </comment>
    <comment ref="L44" authorId="1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Izberite tip toplotne črpalke</t>
        </r>
      </text>
    </comment>
    <comment ref="M44" authorId="1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Izberite ustrezno vrednost iz tabele za izbran tip toplotne črpalke</t>
        </r>
      </text>
    </comment>
    <comment ref="D55" authorId="0" shapeId="0">
      <text>
        <r>
          <rPr>
            <b/>
            <sz val="9"/>
            <color indexed="81"/>
            <rFont val="Segoe UI"/>
            <charset val="1"/>
          </rPr>
          <t>Janez:</t>
        </r>
        <r>
          <rPr>
            <sz val="9"/>
            <color indexed="81"/>
            <rFont val="Segoe UI"/>
            <charset val="1"/>
          </rPr>
          <t xml:space="preserve">
Tu se naj vpiše glede na kurilno napravo oz. vrsto energenta</t>
        </r>
      </text>
    </comment>
    <comment ref="C117" authorId="0" shapeId="0">
      <text>
        <r>
          <rPr>
            <b/>
            <sz val="9"/>
            <color indexed="81"/>
            <rFont val="Segoe UI"/>
            <family val="2"/>
            <charset val="238"/>
          </rPr>
          <t>Janez:</t>
        </r>
        <r>
          <rPr>
            <sz val="9"/>
            <color indexed="81"/>
            <rFont val="Segoe UI"/>
            <family val="2"/>
            <charset val="238"/>
          </rPr>
          <t xml:space="preserve">
Tu moramo seštet glede na koliko fasade dodamo</t>
        </r>
      </text>
    </comment>
  </commentList>
</comments>
</file>

<file path=xl/comments3.xml><?xml version="1.0" encoding="utf-8"?>
<comments xmlns="http://schemas.openxmlformats.org/spreadsheetml/2006/main">
  <authors>
    <author>Dell</author>
    <author>Janez</author>
  </authors>
  <commentList>
    <comment ref="Q9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Vnesite priključno moč</t>
        </r>
      </text>
    </comment>
    <comment ref="D21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Vnesite količino energenta, ki ga porabite letno</t>
        </r>
      </text>
    </comment>
    <comment ref="L24" authorId="1" shapeId="0">
      <text>
        <r>
          <rPr>
            <b/>
            <sz val="9"/>
            <color indexed="81"/>
            <rFont val="Segoe UI"/>
            <family val="2"/>
            <charset val="238"/>
          </rPr>
          <t>Janez:</t>
        </r>
        <r>
          <rPr>
            <sz val="9"/>
            <color indexed="81"/>
            <rFont val="Segoe UI"/>
            <family val="2"/>
            <charset val="238"/>
          </rPr>
          <t xml:space="preserve">
Tu so potrebne logične funkcije: kateri energent imaš, po tistem računaš iz porabe primarne energije</t>
        </r>
      </text>
    </comment>
    <comment ref="L30" authorId="1" shapeId="0">
      <text>
        <r>
          <rPr>
            <b/>
            <sz val="9"/>
            <color indexed="81"/>
            <rFont val="Segoe UI"/>
            <family val="2"/>
            <charset val="238"/>
          </rPr>
          <t>Janez:</t>
        </r>
        <r>
          <rPr>
            <sz val="9"/>
            <color indexed="81"/>
            <rFont val="Segoe UI"/>
            <family val="2"/>
            <charset val="238"/>
          </rPr>
          <t xml:space="preserve">
Gled na izbran energent izberemo vrednost</t>
        </r>
      </text>
    </comment>
    <comment ref="D33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Vnesite letno porabo energenta v EUR</t>
        </r>
      </text>
    </comment>
    <comment ref="D34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Vnesite letno porabo energenta v EUR</t>
        </r>
      </text>
    </comment>
    <comment ref="L44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Izberite tip toplotne črpalke</t>
        </r>
      </text>
    </comment>
    <comment ref="M44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Izberite ustrezno vrednost iz tabele za izbran tip toplotne črpalke</t>
        </r>
      </text>
    </comment>
    <comment ref="D55" authorId="1" shapeId="0">
      <text>
        <r>
          <rPr>
            <b/>
            <sz val="9"/>
            <color indexed="81"/>
            <rFont val="Segoe UI"/>
            <charset val="1"/>
          </rPr>
          <t>Janez:</t>
        </r>
        <r>
          <rPr>
            <sz val="9"/>
            <color indexed="81"/>
            <rFont val="Segoe UI"/>
            <charset val="1"/>
          </rPr>
          <t xml:space="preserve">
Tu se naj vpiše glede na kurilno napravo oz. vrsto energenta</t>
        </r>
      </text>
    </comment>
    <comment ref="C117" authorId="1" shapeId="0">
      <text>
        <r>
          <rPr>
            <b/>
            <sz val="9"/>
            <color indexed="81"/>
            <rFont val="Segoe UI"/>
            <family val="2"/>
            <charset val="238"/>
          </rPr>
          <t>Janez:</t>
        </r>
        <r>
          <rPr>
            <sz val="9"/>
            <color indexed="81"/>
            <rFont val="Segoe UI"/>
            <family val="2"/>
            <charset val="238"/>
          </rPr>
          <t xml:space="preserve">
Tu moramo seštet glede na koliko fasade dodamo</t>
        </r>
      </text>
    </comment>
  </commentList>
</comments>
</file>

<file path=xl/comments4.xml><?xml version="1.0" encoding="utf-8"?>
<comments xmlns="http://schemas.openxmlformats.org/spreadsheetml/2006/main">
  <authors>
    <author>Dell</author>
    <author>Janez</author>
  </authors>
  <commentList>
    <comment ref="Q9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Vnesite priključno moč</t>
        </r>
      </text>
    </comment>
    <comment ref="D21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Vnesite količino energenta, ki ga porabite letno</t>
        </r>
      </text>
    </comment>
    <comment ref="L24" authorId="1" shapeId="0">
      <text>
        <r>
          <rPr>
            <b/>
            <sz val="9"/>
            <color indexed="81"/>
            <rFont val="Segoe UI"/>
            <family val="2"/>
            <charset val="238"/>
          </rPr>
          <t>Janez:</t>
        </r>
        <r>
          <rPr>
            <sz val="9"/>
            <color indexed="81"/>
            <rFont val="Segoe UI"/>
            <family val="2"/>
            <charset val="238"/>
          </rPr>
          <t xml:space="preserve">
Tu so potrebne logične funkcije: kateri energent imaš, po tistem računaš iz porabe primarne energije</t>
        </r>
      </text>
    </comment>
    <comment ref="L30" authorId="1" shapeId="0">
      <text>
        <r>
          <rPr>
            <b/>
            <sz val="9"/>
            <color indexed="81"/>
            <rFont val="Segoe UI"/>
            <family val="2"/>
            <charset val="238"/>
          </rPr>
          <t>Janez:</t>
        </r>
        <r>
          <rPr>
            <sz val="9"/>
            <color indexed="81"/>
            <rFont val="Segoe UI"/>
            <family val="2"/>
            <charset val="238"/>
          </rPr>
          <t xml:space="preserve">
Gled na izbran energent izberemo vrednost</t>
        </r>
      </text>
    </comment>
    <comment ref="D33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Vnesite letno porabo energenta v EUR</t>
        </r>
      </text>
    </comment>
    <comment ref="D34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Vnesite letno porabo energenta v EUR</t>
        </r>
      </text>
    </comment>
    <comment ref="L44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Izberite tip toplotne črpalke</t>
        </r>
      </text>
    </comment>
    <comment ref="M44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Izberite ustrezno vrednost iz tabele za izbran tip toplotne črpalke</t>
        </r>
      </text>
    </comment>
    <comment ref="D55" authorId="1" shapeId="0">
      <text>
        <r>
          <rPr>
            <b/>
            <sz val="9"/>
            <color indexed="81"/>
            <rFont val="Segoe UI"/>
            <charset val="1"/>
          </rPr>
          <t>Janez:</t>
        </r>
        <r>
          <rPr>
            <sz val="9"/>
            <color indexed="81"/>
            <rFont val="Segoe UI"/>
            <charset val="1"/>
          </rPr>
          <t xml:space="preserve">
Tu se naj vpiše glede na kurilno napravo oz. vrsto energenta</t>
        </r>
      </text>
    </comment>
    <comment ref="C117" authorId="1" shapeId="0">
      <text>
        <r>
          <rPr>
            <b/>
            <sz val="9"/>
            <color indexed="81"/>
            <rFont val="Segoe UI"/>
            <family val="2"/>
            <charset val="238"/>
          </rPr>
          <t>Janez:</t>
        </r>
        <r>
          <rPr>
            <sz val="9"/>
            <color indexed="81"/>
            <rFont val="Segoe UI"/>
            <family val="2"/>
            <charset val="238"/>
          </rPr>
          <t xml:space="preserve">
Tu moramo seštet glede na koliko fasade dodamo</t>
        </r>
      </text>
    </comment>
  </commentList>
</comments>
</file>

<file path=xl/comments5.xml><?xml version="1.0" encoding="utf-8"?>
<comments xmlns="http://schemas.openxmlformats.org/spreadsheetml/2006/main">
  <authors>
    <author>Dell</author>
    <author>Janez</author>
  </authors>
  <commentList>
    <comment ref="Q9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Vnesite priključno moč</t>
        </r>
      </text>
    </comment>
    <comment ref="D21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Vnesite količino energenta, ki ga porabite letno</t>
        </r>
      </text>
    </comment>
    <comment ref="L24" authorId="1" shapeId="0">
      <text>
        <r>
          <rPr>
            <b/>
            <sz val="9"/>
            <color indexed="81"/>
            <rFont val="Segoe UI"/>
            <family val="2"/>
            <charset val="238"/>
          </rPr>
          <t>Janez:</t>
        </r>
        <r>
          <rPr>
            <sz val="9"/>
            <color indexed="81"/>
            <rFont val="Segoe UI"/>
            <family val="2"/>
            <charset val="238"/>
          </rPr>
          <t xml:space="preserve">
Tu so potrebne logične funkcije: kateri energent imaš, po tistem računaš iz porabe primarne energije</t>
        </r>
      </text>
    </comment>
    <comment ref="L30" authorId="1" shapeId="0">
      <text>
        <r>
          <rPr>
            <b/>
            <sz val="9"/>
            <color indexed="81"/>
            <rFont val="Segoe UI"/>
            <family val="2"/>
            <charset val="238"/>
          </rPr>
          <t>Janez:</t>
        </r>
        <r>
          <rPr>
            <sz val="9"/>
            <color indexed="81"/>
            <rFont val="Segoe UI"/>
            <family val="2"/>
            <charset val="238"/>
          </rPr>
          <t xml:space="preserve">
Gled na izbran energent izberemo vrednost</t>
        </r>
      </text>
    </comment>
    <comment ref="D33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Vnesite letno porabo energenta v EUR</t>
        </r>
      </text>
    </comment>
    <comment ref="D34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Vnesite letno porabo energenta v EUR</t>
        </r>
      </text>
    </comment>
    <comment ref="L44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Izberite tip toplotne črpalke</t>
        </r>
      </text>
    </comment>
    <comment ref="M44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Izberite ustrezno vrednost iz tabele za izbran tip toplotne črpalke</t>
        </r>
      </text>
    </comment>
    <comment ref="D55" authorId="1" shapeId="0">
      <text>
        <r>
          <rPr>
            <b/>
            <sz val="9"/>
            <color indexed="81"/>
            <rFont val="Segoe UI"/>
            <charset val="1"/>
          </rPr>
          <t>Janez:</t>
        </r>
        <r>
          <rPr>
            <sz val="9"/>
            <color indexed="81"/>
            <rFont val="Segoe UI"/>
            <charset val="1"/>
          </rPr>
          <t xml:space="preserve">
Tu se naj vpiše glede na kurilno napravo oz. vrsto energenta</t>
        </r>
      </text>
    </comment>
    <comment ref="C117" authorId="1" shapeId="0">
      <text>
        <r>
          <rPr>
            <b/>
            <sz val="9"/>
            <color indexed="81"/>
            <rFont val="Segoe UI"/>
            <family val="2"/>
            <charset val="238"/>
          </rPr>
          <t>Janez:</t>
        </r>
        <r>
          <rPr>
            <sz val="9"/>
            <color indexed="81"/>
            <rFont val="Segoe UI"/>
            <family val="2"/>
            <charset val="238"/>
          </rPr>
          <t xml:space="preserve">
Tu moramo seštet glede na koliko fasade dodamo</t>
        </r>
      </text>
    </comment>
  </commentList>
</comments>
</file>

<file path=xl/comments6.xml><?xml version="1.0" encoding="utf-8"?>
<comments xmlns="http://schemas.openxmlformats.org/spreadsheetml/2006/main">
  <authors>
    <author>Dell</author>
    <author>Janez</author>
  </authors>
  <commentList>
    <comment ref="T8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Npr. 3x16, 3x25,...</t>
        </r>
      </text>
    </comment>
    <comment ref="Q9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Vnesite priključno moč</t>
        </r>
      </text>
    </comment>
    <comment ref="T9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Npr. 3x16, 3x25,… </t>
        </r>
      </text>
    </comment>
    <comment ref="D21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Vnesite količino energenta, ki ga porabite letno</t>
        </r>
      </text>
    </comment>
    <comment ref="L24" authorId="1" shapeId="0">
      <text>
        <r>
          <rPr>
            <b/>
            <sz val="9"/>
            <color indexed="81"/>
            <rFont val="Segoe UI"/>
            <family val="2"/>
            <charset val="238"/>
          </rPr>
          <t>Janez:</t>
        </r>
        <r>
          <rPr>
            <sz val="9"/>
            <color indexed="81"/>
            <rFont val="Segoe UI"/>
            <family val="2"/>
            <charset val="238"/>
          </rPr>
          <t xml:space="preserve">
Tu so potrebne logične funkcije: kateri energent imaš, po tistem računaš iz porabe primarne energije</t>
        </r>
      </text>
    </comment>
    <comment ref="L30" authorId="1" shapeId="0">
      <text>
        <r>
          <rPr>
            <b/>
            <sz val="9"/>
            <color indexed="81"/>
            <rFont val="Segoe UI"/>
            <family val="2"/>
            <charset val="238"/>
          </rPr>
          <t>Janez:</t>
        </r>
        <r>
          <rPr>
            <sz val="9"/>
            <color indexed="81"/>
            <rFont val="Segoe UI"/>
            <family val="2"/>
            <charset val="238"/>
          </rPr>
          <t xml:space="preserve">
Gled na izbran energent izberemo vrednost</t>
        </r>
      </text>
    </comment>
    <comment ref="D33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Vnesite letno porabo energenta v EUR</t>
        </r>
      </text>
    </comment>
    <comment ref="D34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Vnesite letno porabo energenta v EUR</t>
        </r>
      </text>
    </comment>
    <comment ref="L44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Izberite tip toplotne črpalke</t>
        </r>
      </text>
    </comment>
    <comment ref="M44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Izberite ustrezno vrednost iz tabele za izbran tip toplotne črpalke</t>
        </r>
      </text>
    </comment>
    <comment ref="D55" authorId="1" shapeId="0">
      <text>
        <r>
          <rPr>
            <b/>
            <sz val="9"/>
            <color indexed="81"/>
            <rFont val="Segoe UI"/>
            <charset val="1"/>
          </rPr>
          <t>Janez:</t>
        </r>
        <r>
          <rPr>
            <sz val="9"/>
            <color indexed="81"/>
            <rFont val="Segoe UI"/>
            <charset val="1"/>
          </rPr>
          <t xml:space="preserve">
Tu se naj vpiše glede na kurilno napravo oz. vrsto energenta</t>
        </r>
      </text>
    </comment>
    <comment ref="C117" authorId="1" shapeId="0">
      <text>
        <r>
          <rPr>
            <b/>
            <sz val="9"/>
            <color indexed="81"/>
            <rFont val="Segoe UI"/>
            <family val="2"/>
            <charset val="238"/>
          </rPr>
          <t>Janez:</t>
        </r>
        <r>
          <rPr>
            <sz val="9"/>
            <color indexed="81"/>
            <rFont val="Segoe UI"/>
            <family val="2"/>
            <charset val="238"/>
          </rPr>
          <t xml:space="preserve">
Tu moramo seštet glede na koliko fasade dodamo</t>
        </r>
      </text>
    </comment>
  </commentList>
</comments>
</file>

<file path=xl/comments7.xml><?xml version="1.0" encoding="utf-8"?>
<comments xmlns="http://schemas.openxmlformats.org/spreadsheetml/2006/main">
  <authors>
    <author>Dell</author>
    <author>Janez</author>
  </authors>
  <commentList>
    <comment ref="T8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Npr. 3x16, 3x25,...</t>
        </r>
      </text>
    </comment>
    <comment ref="T9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Npr. 3x16, 3x25,… </t>
        </r>
      </text>
    </comment>
    <comment ref="D21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Vnesite količino energenta, ki ga porabite letno</t>
        </r>
      </text>
    </comment>
    <comment ref="L24" authorId="1" shapeId="0">
      <text>
        <r>
          <rPr>
            <b/>
            <sz val="9"/>
            <color indexed="81"/>
            <rFont val="Segoe UI"/>
            <family val="2"/>
            <charset val="238"/>
          </rPr>
          <t>Janez:</t>
        </r>
        <r>
          <rPr>
            <sz val="9"/>
            <color indexed="81"/>
            <rFont val="Segoe UI"/>
            <family val="2"/>
            <charset val="238"/>
          </rPr>
          <t xml:space="preserve">
Tu so potrebne logične funkcije: kateri energent imaš, po tistem računaš iz porabe primarne energije</t>
        </r>
      </text>
    </comment>
    <comment ref="L30" authorId="1" shapeId="0">
      <text>
        <r>
          <rPr>
            <b/>
            <sz val="9"/>
            <color indexed="81"/>
            <rFont val="Segoe UI"/>
            <family val="2"/>
            <charset val="238"/>
          </rPr>
          <t>Janez:</t>
        </r>
        <r>
          <rPr>
            <sz val="9"/>
            <color indexed="81"/>
            <rFont val="Segoe UI"/>
            <family val="2"/>
            <charset val="238"/>
          </rPr>
          <t xml:space="preserve">
Gled na izbran energent izberemo vrednost</t>
        </r>
      </text>
    </comment>
    <comment ref="D33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Vnesite letno porabo energenta v EUR</t>
        </r>
      </text>
    </comment>
    <comment ref="D34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Vnesite letno porabo energenta v EUR</t>
        </r>
      </text>
    </comment>
    <comment ref="L44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Izberite tip toplotne črpalke</t>
        </r>
      </text>
    </comment>
    <comment ref="M44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Izberite ustrezno vrednost iz tabele za izbran tip toplotne črpalke</t>
        </r>
      </text>
    </comment>
    <comment ref="D55" authorId="1" shapeId="0">
      <text>
        <r>
          <rPr>
            <b/>
            <sz val="9"/>
            <color indexed="81"/>
            <rFont val="Segoe UI"/>
            <charset val="1"/>
          </rPr>
          <t>Janez:</t>
        </r>
        <r>
          <rPr>
            <sz val="9"/>
            <color indexed="81"/>
            <rFont val="Segoe UI"/>
            <charset val="1"/>
          </rPr>
          <t xml:space="preserve">
Tu se naj vpiše glede na kurilno napravo oz. vrsto energenta</t>
        </r>
      </text>
    </comment>
    <comment ref="C116" authorId="0" shapeId="0">
      <text>
        <r>
          <rPr>
            <b/>
            <sz val="9"/>
            <color indexed="81"/>
            <rFont val="Segoe UI"/>
            <family val="2"/>
            <charset val="238"/>
          </rPr>
          <t>Dell:</t>
        </r>
        <r>
          <rPr>
            <sz val="9"/>
            <color indexed="81"/>
            <rFont val="Segoe UI"/>
            <family val="2"/>
            <charset val="238"/>
          </rPr>
          <t xml:space="preserve">
Pri seštevku upoštevamo vrednost za ustrezno debelino izolacije</t>
        </r>
      </text>
    </comment>
    <comment ref="C117" authorId="1" shapeId="0">
      <text>
        <r>
          <rPr>
            <b/>
            <sz val="9"/>
            <color indexed="81"/>
            <rFont val="Segoe UI"/>
            <family val="2"/>
            <charset val="238"/>
          </rPr>
          <t>Janez:</t>
        </r>
        <r>
          <rPr>
            <sz val="9"/>
            <color indexed="81"/>
            <rFont val="Segoe UI"/>
            <family val="2"/>
            <charset val="238"/>
          </rPr>
          <t xml:space="preserve">
Tu moramo seštet glede na koliko fasade dodamo</t>
        </r>
      </text>
    </comment>
  </commentList>
</comments>
</file>

<file path=xl/sharedStrings.xml><?xml version="1.0" encoding="utf-8"?>
<sst xmlns="http://schemas.openxmlformats.org/spreadsheetml/2006/main" count="2140" uniqueCount="181">
  <si>
    <t>ENERGETSKA OBNOVA STAVB</t>
  </si>
  <si>
    <t>Parameter</t>
  </si>
  <si>
    <t>Vrednost</t>
  </si>
  <si>
    <t>Enota</t>
  </si>
  <si>
    <t>Oznaka</t>
  </si>
  <si>
    <t>Kurilna vrednost UNP</t>
  </si>
  <si>
    <t>Kurilna vrednost ZP</t>
  </si>
  <si>
    <t>Kurilna vrednost polen</t>
  </si>
  <si>
    <t>Kurilna brednost pelet</t>
  </si>
  <si>
    <t>H(ZP)</t>
  </si>
  <si>
    <t>H(BM)</t>
  </si>
  <si>
    <t>H(PE)</t>
  </si>
  <si>
    <t>kWh/L</t>
  </si>
  <si>
    <t>H(UNP1)</t>
  </si>
  <si>
    <t>H(UNP2)</t>
  </si>
  <si>
    <t>H(UNP3)</t>
  </si>
  <si>
    <t>kWh/kg</t>
  </si>
  <si>
    <t>kWh/m3</t>
  </si>
  <si>
    <t>kWh/Sm3</t>
  </si>
  <si>
    <t>kWh/prm</t>
  </si>
  <si>
    <t>Kurilna vrednost ELKO</t>
  </si>
  <si>
    <t>H(ELKO)</t>
  </si>
  <si>
    <t>2.1. PODATKI</t>
  </si>
  <si>
    <t>UNP</t>
  </si>
  <si>
    <t>L/a</t>
  </si>
  <si>
    <t>kg/a</t>
  </si>
  <si>
    <t>m3/a</t>
  </si>
  <si>
    <t>Sm3/a</t>
  </si>
  <si>
    <t>prm/a</t>
  </si>
  <si>
    <t>2.1. Poraba energentov</t>
  </si>
  <si>
    <t>EE</t>
  </si>
  <si>
    <t>kWh/a</t>
  </si>
  <si>
    <t>UNP1</t>
  </si>
  <si>
    <t>UNP2</t>
  </si>
  <si>
    <t>UNP3</t>
  </si>
  <si>
    <t>ZP</t>
  </si>
  <si>
    <t>ELKO</t>
  </si>
  <si>
    <t>BM</t>
  </si>
  <si>
    <t>PE</t>
  </si>
  <si>
    <t>2.2. Stroški</t>
  </si>
  <si>
    <t>EUR/a</t>
  </si>
  <si>
    <t>2. ENERGETSKA OBNOVA</t>
  </si>
  <si>
    <t>m2</t>
  </si>
  <si>
    <t>Vrsta podatka</t>
  </si>
  <si>
    <t>Opomba</t>
  </si>
  <si>
    <t>Ploščina steklenih površin</t>
  </si>
  <si>
    <t>Debelina toplotne izolacije fasade</t>
  </si>
  <si>
    <t>cm</t>
  </si>
  <si>
    <t>Bruto ogrevana ploščina</t>
  </si>
  <si>
    <t>Poprečna višina</t>
  </si>
  <si>
    <t>m</t>
  </si>
  <si>
    <t>Ravni strop, tla in stene</t>
  </si>
  <si>
    <t>Ploščina fasade</t>
  </si>
  <si>
    <t>Upoštevamo bruto z okni in vrati</t>
  </si>
  <si>
    <t>Ogrevana prostornina stavbe</t>
  </si>
  <si>
    <t>Oblikovni faktor</t>
  </si>
  <si>
    <t>m3</t>
  </si>
  <si>
    <t>1/m</t>
  </si>
  <si>
    <t>Ploščina toplotnega ovoja stavbe</t>
  </si>
  <si>
    <t>3.1. Faktorji za preračun prihrankov</t>
  </si>
  <si>
    <t>Debelina</t>
  </si>
  <si>
    <t>Delež prihrankov</t>
  </si>
  <si>
    <t>Toplotna izolacija stropa</t>
  </si>
  <si>
    <t>%</t>
  </si>
  <si>
    <t>3.1.2 Okna</t>
  </si>
  <si>
    <t>Termopan dvoslojna okna</t>
  </si>
  <si>
    <t>Termopan troslojna okna</t>
  </si>
  <si>
    <t>Obstoječa okna termopan ali škatlasta okna</t>
  </si>
  <si>
    <t>Vrsta ovoja</t>
  </si>
  <si>
    <t>Izgube</t>
  </si>
  <si>
    <t>Fasada</t>
  </si>
  <si>
    <t>Okna</t>
  </si>
  <si>
    <t>Tla</t>
  </si>
  <si>
    <t>Strop</t>
  </si>
  <si>
    <t>SKUPAJ</t>
  </si>
  <si>
    <r>
      <t>kWh/(m2</t>
    </r>
    <r>
      <rPr>
        <sz val="11"/>
        <color theme="1"/>
        <rFont val="Calibri"/>
        <family val="2"/>
        <charset val="238"/>
      </rPr>
      <t>·a)</t>
    </r>
  </si>
  <si>
    <t>3.1.1 Izgube toplote skozi ovoj stavbe</t>
  </si>
  <si>
    <t>Debelina fasade</t>
  </si>
  <si>
    <t>Toplotna izolacija</t>
  </si>
  <si>
    <t>4. Izračun prihrankov energije</t>
  </si>
  <si>
    <t>ZAMENJAVA KURILNE NAPRAVE</t>
  </si>
  <si>
    <t>1. ENERGETSKI PARAMETRI POTREBNI ZA IZRAČUN</t>
  </si>
  <si>
    <t>Izkoristek</t>
  </si>
  <si>
    <t>Stari kotel na polena</t>
  </si>
  <si>
    <t>Kotel na ELKO</t>
  </si>
  <si>
    <t>Kotel na UNP ali ZP</t>
  </si>
  <si>
    <t>Kondenzacijski kotel na ZP ali UNP</t>
  </si>
  <si>
    <t>Kotel na pelete</t>
  </si>
  <si>
    <t>Vrsta kurilne naprave</t>
  </si>
  <si>
    <t>1.1. Obstoječe kurilne naprave</t>
  </si>
  <si>
    <t>1.2. Podatki o novih  kurilnih napravah</t>
  </si>
  <si>
    <t>1.3. Izračun koristne toplote</t>
  </si>
  <si>
    <t>Obstoječi energent</t>
  </si>
  <si>
    <t>Polena</t>
  </si>
  <si>
    <t>Peleti</t>
  </si>
  <si>
    <t>Električna energija</t>
  </si>
  <si>
    <t>Toplotna izolacija 5 cm</t>
  </si>
  <si>
    <t>Toplotna izolacija 10 cm</t>
  </si>
  <si>
    <t>Toplotna izolacija 16 cm</t>
  </si>
  <si>
    <t xml:space="preserve">Podstrešje </t>
  </si>
  <si>
    <t>Skupaj prihranki</t>
  </si>
  <si>
    <t>Prihranki</t>
  </si>
  <si>
    <t>Poraba primarne toplote</t>
  </si>
  <si>
    <t>Skupaj potrebna koristna toplota</t>
  </si>
  <si>
    <t>Poraba koristne toplote</t>
  </si>
  <si>
    <t>2. ZAMENJAVA KURILNE NAPRAVE</t>
  </si>
  <si>
    <t>3.1.2. Dodana toplotna izolacija v cm</t>
  </si>
  <si>
    <t>Zamenjava oken</t>
  </si>
  <si>
    <t>Izolacija podstrešja</t>
  </si>
  <si>
    <t>Debelina fasade 16 cm</t>
  </si>
  <si>
    <t>2.1. Toplotna črpalka</t>
  </si>
  <si>
    <t>COP</t>
  </si>
  <si>
    <t>TČ Voda/voda</t>
  </si>
  <si>
    <t>TČ Voda/zemeljski kolektor</t>
  </si>
  <si>
    <t>TČ Voda/geosonda</t>
  </si>
  <si>
    <t>TČ Zrak/zrak</t>
  </si>
  <si>
    <t>2.1.1. COP toplotnih črrpalk</t>
  </si>
  <si>
    <t>TČVV</t>
  </si>
  <si>
    <t>TČZV</t>
  </si>
  <si>
    <t>TČVZK</t>
  </si>
  <si>
    <t>TČVG</t>
  </si>
  <si>
    <t>TČZZ</t>
  </si>
  <si>
    <t>Izberemo TČ</t>
  </si>
  <si>
    <t>kW</t>
  </si>
  <si>
    <t>Izračun toplotne moči TČ</t>
  </si>
  <si>
    <t>Izračun električne moči TČ</t>
  </si>
  <si>
    <t>Izračun porabe el. energije</t>
  </si>
  <si>
    <t>2.1.2 Izračun prostornine zalogovnika toplote</t>
  </si>
  <si>
    <t>Prostornina zalogovnika toplote</t>
  </si>
  <si>
    <t>L</t>
  </si>
  <si>
    <t>2.2. Kotel na pelete</t>
  </si>
  <si>
    <t>2.3.1 Izračun moči kotla</t>
  </si>
  <si>
    <t>2.3.4 Izračun prostonine zal. toplote</t>
  </si>
  <si>
    <t>2.3. Kotel na polena</t>
  </si>
  <si>
    <t>2.2.1 Izračun moči kotla</t>
  </si>
  <si>
    <t>2.2.3 Izračun porabe pelet</t>
  </si>
  <si>
    <t>2.2.4 Izračun prostonine zal. toplote</t>
  </si>
  <si>
    <t>Toplotna črpalka</t>
  </si>
  <si>
    <t>Kotel na polena</t>
  </si>
  <si>
    <t>2.3.3 Izračun porabe polen</t>
  </si>
  <si>
    <t>prm</t>
  </si>
  <si>
    <t>SAMOOSKRBA Z ELEKRIČNO ENERGIJO</t>
  </si>
  <si>
    <t>1. Potrebni parametri za izračun</t>
  </si>
  <si>
    <t>Letna poraba električne energije</t>
  </si>
  <si>
    <t>2. Izračun parametrov sončne elektrarne</t>
  </si>
  <si>
    <t>2.1. Moč sončne elektrarne</t>
  </si>
  <si>
    <t>2.2 Število modulov</t>
  </si>
  <si>
    <t>Vrednost v cm</t>
  </si>
  <si>
    <t>2.2.2 Izračun porabe pr. topl. energije</t>
  </si>
  <si>
    <t>2.2.4 Izračun prostonine zal. Pelet</t>
  </si>
  <si>
    <t>2.3.2 Izračun porabe primarne toplote</t>
  </si>
  <si>
    <t>Zakonodajne zahteve</t>
  </si>
  <si>
    <t>2.4. Dovoljena priključna moč</t>
  </si>
  <si>
    <t>2.5. Število modulov</t>
  </si>
  <si>
    <t>2.6. Potrebna ploščina strehe</t>
  </si>
  <si>
    <t>2.7. Proizvedena el. energija</t>
  </si>
  <si>
    <t>2.8. Dokup ali oddaja v omrežje</t>
  </si>
  <si>
    <t>2. PODATKI O PORABI ENERGIJE IN STROŠKI</t>
  </si>
  <si>
    <t>Vrsta okna</t>
  </si>
  <si>
    <t>Možni ukrepi</t>
  </si>
  <si>
    <t>Trislojna okna</t>
  </si>
  <si>
    <t>Energijsko število stavbe</t>
  </si>
  <si>
    <t>TČ Zrak/voda</t>
  </si>
  <si>
    <t>2.3. Potrebna ploščina strehe</t>
  </si>
  <si>
    <t>Priključna el. moč objekta</t>
  </si>
  <si>
    <t>V polja, označena z zeleno barvo vpišete svoje podatke</t>
  </si>
  <si>
    <t>Z rumeno barvo so označeni rezultati preračunov</t>
  </si>
  <si>
    <t>NAVODILA:</t>
  </si>
  <si>
    <t>2.3. Izračun porabe primarne toplote</t>
  </si>
  <si>
    <t>Vrsta toplotne črpalke</t>
  </si>
  <si>
    <t>Opomba: za izbrano toplotno črpalko napišite ustrezno COP vrednost iz tabele</t>
  </si>
  <si>
    <t>Končna deb. toplotne izolacije fasade</t>
  </si>
  <si>
    <r>
      <t xml:space="preserve">      U (W/(m2</t>
    </r>
    <r>
      <rPr>
        <b/>
        <sz val="11"/>
        <color theme="1"/>
        <rFont val="Calibri"/>
        <family val="2"/>
        <charset val="238"/>
      </rPr>
      <t>·K))</t>
    </r>
  </si>
  <si>
    <t>Z oranžno barvo so označene konstantne vrednosti</t>
  </si>
  <si>
    <t>2.1.1. COP toplotnih črpalk</t>
  </si>
  <si>
    <t>Število varovalk</t>
  </si>
  <si>
    <t>x</t>
  </si>
  <si>
    <t>Za izračun priključne el. Moči objekta</t>
  </si>
  <si>
    <t>El. tok</t>
  </si>
  <si>
    <t>Za izračun priključne el. moči objekta</t>
  </si>
  <si>
    <t>Povprečna višina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</si>
</sst>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0" xfId="0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11" xfId="0" applyFill="1" applyBorder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2" borderId="0" xfId="0" applyFill="1" applyAlignment="1">
      <alignment wrapText="1"/>
    </xf>
    <xf numFmtId="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Alignment="1">
      <alignment wrapText="1"/>
    </xf>
    <xf numFmtId="4" fontId="0" fillId="0" borderId="0" xfId="0" applyNumberFormat="1" applyFill="1" applyBorder="1"/>
    <xf numFmtId="3" fontId="0" fillId="0" borderId="0" xfId="0" applyNumberFormat="1" applyFill="1" applyBorder="1"/>
    <xf numFmtId="0" fontId="1" fillId="0" borderId="0" xfId="0" applyFont="1"/>
    <xf numFmtId="0" fontId="1" fillId="0" borderId="0" xfId="0" applyFont="1" applyAlignment="1"/>
    <xf numFmtId="0" fontId="0" fillId="3" borderId="0" xfId="0" applyFill="1" applyBorder="1" applyProtection="1"/>
    <xf numFmtId="4" fontId="0" fillId="3" borderId="0" xfId="0" applyNumberFormat="1" applyFill="1" applyBorder="1" applyProtection="1"/>
    <xf numFmtId="0" fontId="0" fillId="3" borderId="1" xfId="0" applyFill="1" applyBorder="1" applyProtection="1"/>
    <xf numFmtId="0" fontId="0" fillId="3" borderId="10" xfId="0" applyFill="1" applyBorder="1" applyAlignment="1" applyProtection="1">
      <alignment wrapText="1"/>
    </xf>
    <xf numFmtId="0" fontId="0" fillId="3" borderId="11" xfId="0" applyFill="1" applyBorder="1" applyAlignment="1" applyProtection="1">
      <alignment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7" fillId="3" borderId="15" xfId="0" applyFont="1" applyFill="1" applyBorder="1" applyAlignment="1">
      <alignment horizontal="right" vertical="center" wrapText="1"/>
    </xf>
    <xf numFmtId="0" fontId="7" fillId="3" borderId="16" xfId="0" applyFont="1" applyFill="1" applyBorder="1" applyAlignment="1">
      <alignment horizontal="right" vertical="center" wrapText="1"/>
    </xf>
    <xf numFmtId="0" fontId="0" fillId="4" borderId="0" xfId="0" applyFill="1" applyProtection="1">
      <protection locked="0"/>
    </xf>
    <xf numFmtId="4" fontId="0" fillId="4" borderId="0" xfId="0" applyNumberFormat="1" applyFill="1" applyProtection="1">
      <protection locked="0"/>
    </xf>
    <xf numFmtId="0" fontId="1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1" fillId="4" borderId="0" xfId="0" applyFont="1" applyFill="1" applyAlignment="1">
      <alignment wrapText="1"/>
    </xf>
    <xf numFmtId="0" fontId="0" fillId="4" borderId="0" xfId="0" applyFill="1"/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0" fillId="5" borderId="0" xfId="0" applyFill="1"/>
    <xf numFmtId="4" fontId="0" fillId="5" borderId="0" xfId="0" applyNumberFormat="1" applyFill="1"/>
    <xf numFmtId="4" fontId="0" fillId="5" borderId="10" xfId="0" applyNumberFormat="1" applyFont="1" applyFill="1" applyBorder="1" applyAlignment="1">
      <alignment wrapText="1"/>
    </xf>
    <xf numFmtId="4" fontId="0" fillId="5" borderId="11" xfId="0" applyNumberFormat="1" applyFont="1" applyFill="1" applyBorder="1" applyAlignment="1">
      <alignment wrapText="1"/>
    </xf>
    <xf numFmtId="4" fontId="0" fillId="4" borderId="0" xfId="0" applyNumberFormat="1" applyFill="1" applyAlignment="1" applyProtection="1">
      <alignment wrapText="1"/>
      <protection locked="0"/>
    </xf>
    <xf numFmtId="3" fontId="0" fillId="4" borderId="10" xfId="0" applyNumberFormat="1" applyFill="1" applyBorder="1" applyProtection="1">
      <protection locked="0"/>
    </xf>
    <xf numFmtId="3" fontId="0" fillId="4" borderId="11" xfId="0" applyNumberFormat="1" applyFill="1" applyBorder="1" applyProtection="1">
      <protection locked="0"/>
    </xf>
    <xf numFmtId="4" fontId="0" fillId="5" borderId="0" xfId="0" applyNumberFormat="1" applyFill="1" applyBorder="1"/>
    <xf numFmtId="2" fontId="0" fillId="5" borderId="0" xfId="0" applyNumberFormat="1" applyFill="1"/>
    <xf numFmtId="2" fontId="0" fillId="5" borderId="0" xfId="0" applyNumberFormat="1" applyFill="1" applyAlignment="1">
      <alignment wrapText="1"/>
    </xf>
    <xf numFmtId="4" fontId="0" fillId="5" borderId="0" xfId="0" applyNumberFormat="1" applyFill="1" applyAlignment="1">
      <alignment wrapText="1"/>
    </xf>
    <xf numFmtId="0" fontId="0" fillId="4" borderId="10" xfId="0" applyFill="1" applyBorder="1"/>
    <xf numFmtId="0" fontId="0" fillId="4" borderId="2" xfId="0" applyFill="1" applyBorder="1"/>
    <xf numFmtId="0" fontId="0" fillId="4" borderId="12" xfId="0" applyFill="1" applyBorder="1"/>
    <xf numFmtId="0" fontId="0" fillId="4" borderId="11" xfId="0" applyFill="1" applyBorder="1"/>
    <xf numFmtId="0" fontId="0" fillId="4" borderId="14" xfId="0" applyFill="1" applyBorder="1"/>
    <xf numFmtId="0" fontId="0" fillId="4" borderId="0" xfId="0" applyFill="1" applyBorder="1"/>
    <xf numFmtId="0" fontId="0" fillId="4" borderId="1" xfId="0" applyFill="1" applyBorder="1"/>
    <xf numFmtId="0" fontId="0" fillId="3" borderId="12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4" xfId="0" applyFill="1" applyBorder="1"/>
    <xf numFmtId="0" fontId="0" fillId="3" borderId="0" xfId="0" applyFill="1" applyBorder="1"/>
    <xf numFmtId="0" fontId="0" fillId="3" borderId="1" xfId="0" applyFill="1" applyBorder="1"/>
    <xf numFmtId="4" fontId="0" fillId="5" borderId="12" xfId="0" applyNumberFormat="1" applyFill="1" applyBorder="1" applyProtection="1"/>
    <xf numFmtId="4" fontId="0" fillId="5" borderId="10" xfId="0" applyNumberFormat="1" applyFill="1" applyBorder="1" applyProtection="1"/>
    <xf numFmtId="4" fontId="0" fillId="5" borderId="11" xfId="0" applyNumberFormat="1" applyFill="1" applyBorder="1" applyProtection="1"/>
    <xf numFmtId="4" fontId="8" fillId="4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2" xfId="0" applyFont="1" applyBorder="1" applyAlignment="1">
      <alignment wrapText="1"/>
    </xf>
    <xf numFmtId="0" fontId="1" fillId="7" borderId="0" xfId="0" applyFont="1" applyFill="1"/>
    <xf numFmtId="0" fontId="0" fillId="7" borderId="0" xfId="0" applyFill="1" applyAlignment="1">
      <alignment wrapText="1"/>
    </xf>
    <xf numFmtId="0" fontId="0" fillId="7" borderId="0" xfId="0" applyFill="1"/>
    <xf numFmtId="49" fontId="1" fillId="0" borderId="4" xfId="0" applyNumberFormat="1" applyFont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Protection="1"/>
    <xf numFmtId="4" fontId="0" fillId="5" borderId="0" xfId="0" applyNumberFormat="1" applyFill="1" applyProtection="1"/>
    <xf numFmtId="0" fontId="0" fillId="2" borderId="0" xfId="0" applyFill="1" applyAlignment="1" applyProtection="1">
      <alignment wrapText="1"/>
      <protection locked="0"/>
    </xf>
    <xf numFmtId="0" fontId="0" fillId="0" borderId="8" xfId="0" applyFill="1" applyBorder="1"/>
    <xf numFmtId="0" fontId="1" fillId="0" borderId="12" xfId="0" applyFont="1" applyBorder="1"/>
    <xf numFmtId="3" fontId="0" fillId="4" borderId="18" xfId="0" applyNumberFormat="1" applyFill="1" applyBorder="1" applyProtection="1">
      <protection locked="0"/>
    </xf>
    <xf numFmtId="3" fontId="0" fillId="4" borderId="19" xfId="0" applyNumberFormat="1" applyFill="1" applyBorder="1" applyProtection="1">
      <protection locked="0"/>
    </xf>
    <xf numFmtId="3" fontId="0" fillId="4" borderId="20" xfId="0" applyNumberFormat="1" applyFill="1" applyBorder="1" applyProtection="1">
      <protection locked="0"/>
    </xf>
    <xf numFmtId="4" fontId="0" fillId="0" borderId="21" xfId="0" applyNumberFormat="1" applyFill="1" applyBorder="1"/>
    <xf numFmtId="0" fontId="0" fillId="0" borderId="22" xfId="0" applyFill="1" applyBorder="1"/>
    <xf numFmtId="4" fontId="8" fillId="4" borderId="17" xfId="0" applyNumberFormat="1" applyFon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5" borderId="23" xfId="0" applyFill="1" applyBorder="1" applyProtection="1"/>
    <xf numFmtId="0" fontId="0" fillId="4" borderId="24" xfId="0" applyFill="1" applyBorder="1" applyProtection="1">
      <protection locked="0"/>
    </xf>
    <xf numFmtId="0" fontId="0" fillId="0" borderId="22" xfId="0" applyBorder="1" applyAlignment="1">
      <alignment wrapText="1"/>
    </xf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5" xfId="0" applyFill="1" applyBorder="1"/>
    <xf numFmtId="0" fontId="0" fillId="0" borderId="26" xfId="0" applyBorder="1"/>
    <xf numFmtId="49" fontId="1" fillId="0" borderId="14" xfId="0" applyNumberFormat="1" applyFont="1" applyBorder="1" applyAlignment="1">
      <alignment wrapText="1"/>
    </xf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22" xfId="0" applyFill="1" applyBorder="1"/>
    <xf numFmtId="0" fontId="0" fillId="4" borderId="30" xfId="0" applyFill="1" applyBorder="1"/>
    <xf numFmtId="0" fontId="0" fillId="4" borderId="31" xfId="0" applyFill="1" applyBorder="1"/>
    <xf numFmtId="0" fontId="0" fillId="0" borderId="21" xfId="0" applyBorder="1" applyAlignment="1">
      <alignment wrapText="1"/>
    </xf>
    <xf numFmtId="4" fontId="0" fillId="4" borderId="17" xfId="0" applyNumberFormat="1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0" fontId="0" fillId="4" borderId="32" xfId="0" applyFill="1" applyBorder="1" applyAlignment="1" applyProtection="1">
      <alignment wrapText="1"/>
      <protection locked="0"/>
    </xf>
    <xf numFmtId="49" fontId="1" fillId="0" borderId="12" xfId="0" applyNumberFormat="1" applyFont="1" applyBorder="1" applyAlignment="1">
      <alignment wrapText="1"/>
    </xf>
    <xf numFmtId="0" fontId="0" fillId="3" borderId="7" xfId="0" applyFill="1" applyBorder="1"/>
    <xf numFmtId="0" fontId="0" fillId="3" borderId="6" xfId="0" applyFill="1" applyBorder="1"/>
    <xf numFmtId="4" fontId="0" fillId="5" borderId="0" xfId="0" applyNumberFormat="1" applyFill="1" applyAlignment="1" applyProtection="1">
      <alignment horizontal="left" indent="1"/>
    </xf>
    <xf numFmtId="0" fontId="0" fillId="4" borderId="17" xfId="0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25" xfId="0" applyFill="1" applyBorder="1"/>
    <xf numFmtId="164" fontId="0" fillId="5" borderId="0" xfId="0" applyNumberFormat="1" applyFill="1" applyAlignment="1" applyProtection="1">
      <alignment horizontal="left" indent="1"/>
    </xf>
    <xf numFmtId="0" fontId="0" fillId="4" borderId="3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164" fontId="0" fillId="5" borderId="0" xfId="0" applyNumberFormat="1" applyFill="1" applyAlignment="1" applyProtection="1">
      <alignment horizontal="right"/>
    </xf>
    <xf numFmtId="0" fontId="1" fillId="8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0" fontId="0" fillId="9" borderId="0" xfId="0" applyFill="1" applyBorder="1" applyProtection="1"/>
    <xf numFmtId="4" fontId="0" fillId="9" borderId="0" xfId="0" applyNumberFormat="1" applyFill="1" applyBorder="1" applyProtection="1"/>
    <xf numFmtId="0" fontId="0" fillId="9" borderId="1" xfId="0" applyFill="1" applyBorder="1" applyProtection="1"/>
    <xf numFmtId="4" fontId="0" fillId="8" borderId="12" xfId="0" applyNumberFormat="1" applyFill="1" applyBorder="1" applyProtection="1"/>
    <xf numFmtId="4" fontId="0" fillId="8" borderId="10" xfId="0" applyNumberFormat="1" applyFill="1" applyBorder="1" applyProtection="1"/>
    <xf numFmtId="4" fontId="0" fillId="8" borderId="11" xfId="0" applyNumberFormat="1" applyFill="1" applyBorder="1" applyProtection="1"/>
    <xf numFmtId="0" fontId="0" fillId="8" borderId="0" xfId="0" applyFill="1" applyBorder="1" applyProtection="1"/>
    <xf numFmtId="4" fontId="0" fillId="8" borderId="0" xfId="0" applyNumberFormat="1" applyFill="1" applyBorder="1"/>
    <xf numFmtId="4" fontId="0" fillId="8" borderId="0" xfId="0" applyNumberFormat="1" applyFill="1" applyProtection="1"/>
    <xf numFmtId="0" fontId="0" fillId="9" borderId="10" xfId="0" applyFill="1" applyBorder="1" applyAlignment="1" applyProtection="1">
      <alignment wrapText="1"/>
    </xf>
    <xf numFmtId="0" fontId="0" fillId="9" borderId="11" xfId="0" applyFill="1" applyBorder="1" applyAlignment="1" applyProtection="1">
      <alignment wrapText="1"/>
    </xf>
    <xf numFmtId="0" fontId="0" fillId="9" borderId="10" xfId="0" applyFill="1" applyBorder="1" applyAlignment="1">
      <alignment wrapText="1"/>
    </xf>
    <xf numFmtId="0" fontId="0" fillId="9" borderId="11" xfId="0" applyFill="1" applyBorder="1" applyAlignment="1">
      <alignment wrapText="1"/>
    </xf>
    <xf numFmtId="4" fontId="0" fillId="8" borderId="10" xfId="0" applyNumberFormat="1" applyFont="1" applyFill="1" applyBorder="1" applyAlignment="1">
      <alignment wrapText="1"/>
    </xf>
    <xf numFmtId="4" fontId="0" fillId="8" borderId="11" xfId="0" applyNumberFormat="1" applyFont="1" applyFill="1" applyBorder="1" applyAlignment="1">
      <alignment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4" fontId="0" fillId="8" borderId="0" xfId="0" applyNumberFormat="1" applyFill="1" applyAlignment="1">
      <alignment wrapText="1"/>
    </xf>
    <xf numFmtId="164" fontId="0" fillId="8" borderId="0" xfId="0" applyNumberFormat="1" applyFill="1" applyAlignment="1" applyProtection="1">
      <alignment horizontal="right"/>
    </xf>
    <xf numFmtId="0" fontId="0" fillId="8" borderId="0" xfId="0" applyFill="1"/>
    <xf numFmtId="4" fontId="0" fillId="8" borderId="0" xfId="0" applyNumberFormat="1" applyFill="1"/>
    <xf numFmtId="0" fontId="0" fillId="9" borderId="18" xfId="0" applyFill="1" applyBorder="1"/>
    <xf numFmtId="0" fontId="0" fillId="9" borderId="19" xfId="0" applyFill="1" applyBorder="1"/>
    <xf numFmtId="0" fontId="0" fillId="9" borderId="25" xfId="0" applyFill="1" applyBorder="1"/>
    <xf numFmtId="0" fontId="0" fillId="9" borderId="7" xfId="0" applyFill="1" applyBorder="1"/>
    <xf numFmtId="0" fontId="0" fillId="9" borderId="6" xfId="0" applyFill="1" applyBorder="1"/>
    <xf numFmtId="0" fontId="0" fillId="9" borderId="12" xfId="0" applyFill="1" applyBorder="1"/>
    <xf numFmtId="0" fontId="0" fillId="9" borderId="14" xfId="0" applyFill="1" applyBorder="1"/>
    <xf numFmtId="0" fontId="0" fillId="9" borderId="10" xfId="0" applyFill="1" applyBorder="1"/>
    <xf numFmtId="0" fontId="0" fillId="9" borderId="0" xfId="0" applyFill="1" applyBorder="1"/>
    <xf numFmtId="0" fontId="0" fillId="9" borderId="11" xfId="0" applyFill="1" applyBorder="1"/>
    <xf numFmtId="0" fontId="0" fillId="9" borderId="1" xfId="0" applyFill="1" applyBorder="1"/>
    <xf numFmtId="2" fontId="0" fillId="8" borderId="0" xfId="0" applyNumberFormat="1" applyFill="1" applyAlignment="1">
      <alignment wrapText="1"/>
    </xf>
    <xf numFmtId="0" fontId="0" fillId="8" borderId="0" xfId="0" applyFill="1" applyAlignment="1">
      <alignment wrapText="1"/>
    </xf>
    <xf numFmtId="0" fontId="0" fillId="8" borderId="0" xfId="0" applyFill="1" applyProtection="1"/>
    <xf numFmtId="0" fontId="0" fillId="8" borderId="23" xfId="0" applyFill="1" applyBorder="1" applyProtection="1"/>
    <xf numFmtId="2" fontId="0" fillId="8" borderId="0" xfId="0" applyNumberFormat="1" applyFill="1"/>
    <xf numFmtId="0" fontId="0" fillId="4" borderId="32" xfId="0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2" fontId="0" fillId="8" borderId="0" xfId="0" applyNumberFormat="1" applyFill="1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117"/>
  <sheetViews>
    <sheetView tabSelected="1" topLeftCell="A16" zoomScale="110" zoomScaleNormal="110" workbookViewId="0">
      <selection activeCell="Q22" sqref="Q22"/>
    </sheetView>
  </sheetViews>
  <sheetFormatPr defaultRowHeight="15" x14ac:dyDescent="0.25"/>
  <cols>
    <col min="2" max="2" width="32.7109375" style="14" customWidth="1"/>
    <col min="3" max="3" width="14" customWidth="1"/>
    <col min="4" max="4" width="11.7109375" bestFit="1" customWidth="1"/>
    <col min="5" max="5" width="9.140625" customWidth="1"/>
    <col min="11" max="11" width="33.5703125" customWidth="1"/>
    <col min="12" max="12" width="12" style="14" customWidth="1"/>
    <col min="16" max="16" width="29.28515625" customWidth="1"/>
    <col min="17" max="17" width="15.140625" customWidth="1"/>
    <col min="20" max="20" width="18" customWidth="1"/>
    <col min="21" max="21" width="4.85546875" customWidth="1"/>
    <col min="22" max="22" width="11.28515625" customWidth="1"/>
  </cols>
  <sheetData>
    <row r="1" spans="2:22" x14ac:dyDescent="0.25">
      <c r="B1" s="27" t="s">
        <v>167</v>
      </c>
    </row>
    <row r="2" spans="2:22" ht="30" x14ac:dyDescent="0.25">
      <c r="B2" s="140" t="s">
        <v>173</v>
      </c>
    </row>
    <row r="3" spans="2:22" ht="30" x14ac:dyDescent="0.25">
      <c r="B3" s="47" t="s">
        <v>165</v>
      </c>
    </row>
    <row r="4" spans="2:22" ht="30" x14ac:dyDescent="0.25">
      <c r="B4" s="139" t="s">
        <v>166</v>
      </c>
    </row>
    <row r="5" spans="2:22" x14ac:dyDescent="0.25">
      <c r="B5" s="50"/>
    </row>
    <row r="6" spans="2:22" x14ac:dyDescent="0.25">
      <c r="B6" s="27" t="s">
        <v>0</v>
      </c>
      <c r="K6" s="32" t="s">
        <v>80</v>
      </c>
      <c r="P6" s="32" t="s">
        <v>141</v>
      </c>
    </row>
    <row r="7" spans="2:22" x14ac:dyDescent="0.25">
      <c r="T7" s="32" t="s">
        <v>179</v>
      </c>
      <c r="U7" s="32"/>
      <c r="V7" s="32"/>
    </row>
    <row r="8" spans="2:22" ht="15.75" thickBot="1" x14ac:dyDescent="0.3">
      <c r="B8" s="33" t="s">
        <v>81</v>
      </c>
      <c r="C8" s="32"/>
      <c r="K8" s="33" t="s">
        <v>81</v>
      </c>
      <c r="P8" s="32" t="s">
        <v>142</v>
      </c>
      <c r="Q8" s="3"/>
      <c r="T8" s="135" t="s">
        <v>175</v>
      </c>
      <c r="U8" s="136"/>
      <c r="V8" s="137" t="s">
        <v>178</v>
      </c>
    </row>
    <row r="9" spans="2:22" ht="16.5" thickTop="1" thickBot="1" x14ac:dyDescent="0.3">
      <c r="P9" s="3" t="s">
        <v>164</v>
      </c>
      <c r="Q9" s="147">
        <f>T9*V9*220/1000</f>
        <v>10.56</v>
      </c>
      <c r="R9" t="s">
        <v>123</v>
      </c>
      <c r="T9" s="178">
        <v>3</v>
      </c>
      <c r="U9" s="179" t="s">
        <v>176</v>
      </c>
      <c r="V9" s="180">
        <v>16</v>
      </c>
    </row>
    <row r="10" spans="2:22" ht="15.75" thickTop="1" x14ac:dyDescent="0.25">
      <c r="B10" s="79" t="s">
        <v>1</v>
      </c>
      <c r="C10" s="80" t="s">
        <v>4</v>
      </c>
      <c r="D10" s="81" t="s">
        <v>2</v>
      </c>
      <c r="E10" s="82" t="s">
        <v>3</v>
      </c>
      <c r="K10" s="32" t="s">
        <v>89</v>
      </c>
      <c r="P10" t="s">
        <v>143</v>
      </c>
      <c r="Q10" s="159">
        <f>D29+L48</f>
        <v>12054.285714285716</v>
      </c>
      <c r="R10" t="s">
        <v>31</v>
      </c>
    </row>
    <row r="11" spans="2:22" x14ac:dyDescent="0.25">
      <c r="B11" s="16" t="s">
        <v>5</v>
      </c>
      <c r="C11" s="7" t="s">
        <v>13</v>
      </c>
      <c r="D11" s="141">
        <v>6.95</v>
      </c>
      <c r="E11" s="4" t="s">
        <v>12</v>
      </c>
      <c r="K11" s="83" t="s">
        <v>88</v>
      </c>
      <c r="L11" s="84" t="s">
        <v>82</v>
      </c>
    </row>
    <row r="12" spans="2:22" ht="30" x14ac:dyDescent="0.25">
      <c r="B12" s="16"/>
      <c r="C12" s="7" t="s">
        <v>14</v>
      </c>
      <c r="D12" s="141">
        <v>12.87</v>
      </c>
      <c r="E12" s="4" t="s">
        <v>16</v>
      </c>
      <c r="K12" s="2" t="s">
        <v>83</v>
      </c>
      <c r="L12" s="150">
        <v>0.7</v>
      </c>
      <c r="P12" s="27" t="s">
        <v>144</v>
      </c>
    </row>
    <row r="13" spans="2:22" x14ac:dyDescent="0.25">
      <c r="B13" s="16"/>
      <c r="C13" s="7" t="s">
        <v>15</v>
      </c>
      <c r="D13" s="141">
        <v>25.4</v>
      </c>
      <c r="E13" s="4" t="s">
        <v>17</v>
      </c>
      <c r="K13" s="2" t="s">
        <v>84</v>
      </c>
      <c r="L13" s="150">
        <v>0.8</v>
      </c>
      <c r="P13" t="s">
        <v>145</v>
      </c>
      <c r="Q13" s="181">
        <f>Q10/1100</f>
        <v>10.95844155844156</v>
      </c>
      <c r="R13" t="s">
        <v>123</v>
      </c>
    </row>
    <row r="14" spans="2:22" x14ac:dyDescent="0.25">
      <c r="B14" s="16" t="s">
        <v>6</v>
      </c>
      <c r="C14" s="7" t="s">
        <v>9</v>
      </c>
      <c r="D14" s="141">
        <v>9.5</v>
      </c>
      <c r="E14" s="4" t="s">
        <v>18</v>
      </c>
      <c r="K14" s="5" t="s">
        <v>85</v>
      </c>
      <c r="L14" s="151">
        <v>0.85</v>
      </c>
      <c r="P14" t="s">
        <v>146</v>
      </c>
      <c r="Q14" s="181">
        <f>Q13/0.3</f>
        <v>36.528138528138534</v>
      </c>
    </row>
    <row r="15" spans="2:22" x14ac:dyDescent="0.25">
      <c r="B15" s="16" t="s">
        <v>20</v>
      </c>
      <c r="C15" s="7" t="s">
        <v>21</v>
      </c>
      <c r="D15" s="141">
        <v>9.98</v>
      </c>
      <c r="E15" s="4" t="s">
        <v>12</v>
      </c>
      <c r="P15" t="s">
        <v>163</v>
      </c>
      <c r="Q15" s="181">
        <f>Q14*1.65/0.8</f>
        <v>75.339285714285722</v>
      </c>
      <c r="R15" t="s">
        <v>42</v>
      </c>
    </row>
    <row r="16" spans="2:22" x14ac:dyDescent="0.25">
      <c r="B16" s="16" t="s">
        <v>7</v>
      </c>
      <c r="C16" s="7" t="s">
        <v>10</v>
      </c>
      <c r="D16" s="142">
        <v>1884</v>
      </c>
      <c r="E16" s="4" t="s">
        <v>19</v>
      </c>
      <c r="K16" s="32" t="s">
        <v>90</v>
      </c>
    </row>
    <row r="17" spans="2:18" x14ac:dyDescent="0.25">
      <c r="B17" s="17" t="s">
        <v>8</v>
      </c>
      <c r="C17" s="8" t="s">
        <v>11</v>
      </c>
      <c r="D17" s="143">
        <v>4.7</v>
      </c>
      <c r="E17" s="6" t="s">
        <v>16</v>
      </c>
      <c r="K17" s="80" t="s">
        <v>88</v>
      </c>
      <c r="L17" s="84" t="s">
        <v>82</v>
      </c>
      <c r="P17" s="32" t="s">
        <v>151</v>
      </c>
    </row>
    <row r="18" spans="2:18" x14ac:dyDescent="0.25">
      <c r="K18" s="23" t="s">
        <v>86</v>
      </c>
      <c r="L18" s="152">
        <v>0.98</v>
      </c>
      <c r="P18" t="s">
        <v>152</v>
      </c>
      <c r="Q18" s="160">
        <f>0.8*Q9</f>
        <v>8.4480000000000004</v>
      </c>
      <c r="R18" t="s">
        <v>123</v>
      </c>
    </row>
    <row r="19" spans="2:18" ht="30" x14ac:dyDescent="0.25">
      <c r="B19" s="27" t="s">
        <v>157</v>
      </c>
      <c r="K19" s="7" t="s">
        <v>87</v>
      </c>
      <c r="L19" s="152">
        <v>0.95</v>
      </c>
      <c r="P19" t="s">
        <v>153</v>
      </c>
      <c r="Q19" s="160">
        <f>Q18/0.3</f>
        <v>28.160000000000004</v>
      </c>
    </row>
    <row r="20" spans="2:18" x14ac:dyDescent="0.25">
      <c r="B20" s="27" t="s">
        <v>29</v>
      </c>
      <c r="K20" s="9" t="s">
        <v>138</v>
      </c>
      <c r="L20" s="152">
        <v>0.9</v>
      </c>
      <c r="P20" t="s">
        <v>154</v>
      </c>
      <c r="Q20" s="160">
        <f>Q19*1.65/0.8</f>
        <v>58.080000000000005</v>
      </c>
    </row>
    <row r="21" spans="2:18" ht="15.75" thickBot="1" x14ac:dyDescent="0.3">
      <c r="B21" s="79" t="s">
        <v>1</v>
      </c>
      <c r="C21" s="80" t="s">
        <v>4</v>
      </c>
      <c r="D21" s="94" t="s">
        <v>2</v>
      </c>
      <c r="E21" s="82" t="s">
        <v>3</v>
      </c>
      <c r="K21" s="8" t="s">
        <v>137</v>
      </c>
      <c r="L21" s="153">
        <v>1</v>
      </c>
      <c r="P21" t="s">
        <v>155</v>
      </c>
      <c r="Q21" s="161">
        <f>Q18*1100</f>
        <v>9292.8000000000011</v>
      </c>
      <c r="R21" t="s">
        <v>31</v>
      </c>
    </row>
    <row r="22" spans="2:18" ht="15.75" thickTop="1" x14ac:dyDescent="0.25">
      <c r="B22" s="16" t="s">
        <v>23</v>
      </c>
      <c r="C22" s="2" t="s">
        <v>32</v>
      </c>
      <c r="D22" s="95"/>
      <c r="E22" s="4" t="s">
        <v>24</v>
      </c>
      <c r="G22" s="3"/>
      <c r="P22" t="s">
        <v>156</v>
      </c>
      <c r="Q22" s="161">
        <f>Q10-Q21</f>
        <v>2761.4857142857145</v>
      </c>
      <c r="R22" t="s">
        <v>31</v>
      </c>
    </row>
    <row r="23" spans="2:18" x14ac:dyDescent="0.25">
      <c r="B23" s="16"/>
      <c r="C23" s="2" t="s">
        <v>33</v>
      </c>
      <c r="D23" s="96"/>
      <c r="E23" s="4" t="s">
        <v>25</v>
      </c>
      <c r="G23" s="3"/>
      <c r="K23" s="32" t="s">
        <v>91</v>
      </c>
    </row>
    <row r="24" spans="2:18" x14ac:dyDescent="0.25">
      <c r="B24" s="16"/>
      <c r="C24" s="2" t="s">
        <v>34</v>
      </c>
      <c r="D24" s="96"/>
      <c r="E24" s="4" t="s">
        <v>26</v>
      </c>
      <c r="G24" s="3"/>
      <c r="K24" t="s">
        <v>92</v>
      </c>
      <c r="L24" s="92" t="s">
        <v>36</v>
      </c>
    </row>
    <row r="25" spans="2:18" x14ac:dyDescent="0.25">
      <c r="B25" s="16" t="s">
        <v>35</v>
      </c>
      <c r="C25" s="2" t="s">
        <v>35</v>
      </c>
      <c r="D25" s="96"/>
      <c r="E25" s="4" t="s">
        <v>27</v>
      </c>
      <c r="K25" s="83" t="s">
        <v>88</v>
      </c>
      <c r="L25" s="84" t="s">
        <v>2</v>
      </c>
      <c r="M25" s="82" t="s">
        <v>3</v>
      </c>
    </row>
    <row r="26" spans="2:18" x14ac:dyDescent="0.25">
      <c r="B26" s="16" t="s">
        <v>36</v>
      </c>
      <c r="C26" s="2" t="s">
        <v>36</v>
      </c>
      <c r="D26" s="96">
        <v>3000</v>
      </c>
      <c r="E26" s="4" t="s">
        <v>24</v>
      </c>
      <c r="K26" s="2" t="s">
        <v>83</v>
      </c>
      <c r="L26" s="154">
        <f>D51*L12</f>
        <v>0</v>
      </c>
      <c r="M26" s="4" t="s">
        <v>31</v>
      </c>
    </row>
    <row r="27" spans="2:18" x14ac:dyDescent="0.25">
      <c r="B27" s="16" t="s">
        <v>93</v>
      </c>
      <c r="C27" s="2" t="s">
        <v>37</v>
      </c>
      <c r="D27" s="96"/>
      <c r="E27" s="4" t="s">
        <v>28</v>
      </c>
      <c r="K27" s="2" t="s">
        <v>84</v>
      </c>
      <c r="L27" s="154">
        <f>D50*L13</f>
        <v>23952</v>
      </c>
      <c r="M27" s="4" t="s">
        <v>31</v>
      </c>
    </row>
    <row r="28" spans="2:18" x14ac:dyDescent="0.25">
      <c r="B28" s="16" t="s">
        <v>94</v>
      </c>
      <c r="C28" s="2" t="s">
        <v>38</v>
      </c>
      <c r="D28" s="96"/>
      <c r="E28" s="4" t="s">
        <v>25</v>
      </c>
      <c r="K28" s="5" t="s">
        <v>85</v>
      </c>
      <c r="L28" s="155">
        <f>D46*L14</f>
        <v>0</v>
      </c>
      <c r="M28" s="6" t="s">
        <v>31</v>
      </c>
    </row>
    <row r="29" spans="2:18" ht="15.75" thickBot="1" x14ac:dyDescent="0.3">
      <c r="B29" s="18" t="s">
        <v>95</v>
      </c>
      <c r="C29" s="93" t="s">
        <v>30</v>
      </c>
      <c r="D29" s="97">
        <v>3500</v>
      </c>
      <c r="E29" s="11" t="s">
        <v>31</v>
      </c>
      <c r="L29" s="118"/>
    </row>
    <row r="30" spans="2:18" ht="16.5" thickTop="1" thickBot="1" x14ac:dyDescent="0.3">
      <c r="B30" s="20"/>
      <c r="C30" s="10"/>
      <c r="D30" s="31"/>
      <c r="E30" s="10"/>
      <c r="K30" s="32" t="s">
        <v>104</v>
      </c>
      <c r="L30" s="119">
        <v>23952</v>
      </c>
      <c r="M30" t="s">
        <v>31</v>
      </c>
    </row>
    <row r="31" spans="2:18" ht="15.75" thickTop="1" x14ac:dyDescent="0.25">
      <c r="B31" s="19"/>
      <c r="C31" s="3"/>
      <c r="D31" s="3"/>
      <c r="E31" s="3"/>
      <c r="L31" s="26"/>
    </row>
    <row r="32" spans="2:18" x14ac:dyDescent="0.25">
      <c r="B32" s="28" t="s">
        <v>39</v>
      </c>
    </row>
    <row r="33" spans="2:15" ht="15.75" thickBot="1" x14ac:dyDescent="0.3">
      <c r="B33" s="79" t="s">
        <v>1</v>
      </c>
      <c r="C33" s="80" t="s">
        <v>4</v>
      </c>
      <c r="D33" s="94" t="s">
        <v>2</v>
      </c>
      <c r="E33" s="80" t="s">
        <v>3</v>
      </c>
      <c r="K33" s="32" t="s">
        <v>105</v>
      </c>
    </row>
    <row r="34" spans="2:15" ht="15.75" thickTop="1" x14ac:dyDescent="0.25">
      <c r="B34" s="16" t="s">
        <v>23</v>
      </c>
      <c r="C34" s="2" t="s">
        <v>32</v>
      </c>
      <c r="D34" s="95"/>
      <c r="E34" s="4" t="s">
        <v>40</v>
      </c>
    </row>
    <row r="35" spans="2:15" x14ac:dyDescent="0.25">
      <c r="B35" s="16"/>
      <c r="C35" s="2" t="s">
        <v>33</v>
      </c>
      <c r="D35" s="96"/>
      <c r="E35" s="4" t="s">
        <v>40</v>
      </c>
      <c r="K35" s="32" t="s">
        <v>110</v>
      </c>
    </row>
    <row r="36" spans="2:15" x14ac:dyDescent="0.25">
      <c r="B36" s="16"/>
      <c r="C36" s="2" t="s">
        <v>34</v>
      </c>
      <c r="D36" s="96"/>
      <c r="E36" s="4" t="s">
        <v>40</v>
      </c>
      <c r="K36" s="32" t="s">
        <v>174</v>
      </c>
    </row>
    <row r="37" spans="2:15" x14ac:dyDescent="0.25">
      <c r="B37" s="16" t="s">
        <v>35</v>
      </c>
      <c r="C37" s="2" t="s">
        <v>35</v>
      </c>
      <c r="D37" s="96"/>
      <c r="E37" s="4" t="s">
        <v>40</v>
      </c>
      <c r="K37" s="83" t="s">
        <v>169</v>
      </c>
      <c r="L37" s="84" t="s">
        <v>4</v>
      </c>
      <c r="M37" s="84" t="s">
        <v>111</v>
      </c>
    </row>
    <row r="38" spans="2:15" x14ac:dyDescent="0.25">
      <c r="B38" s="16" t="s">
        <v>36</v>
      </c>
      <c r="C38" s="2" t="s">
        <v>36</v>
      </c>
      <c r="D38" s="96">
        <v>2500</v>
      </c>
      <c r="E38" s="4" t="s">
        <v>40</v>
      </c>
      <c r="K38" s="2" t="s">
        <v>162</v>
      </c>
      <c r="L38" s="23" t="s">
        <v>118</v>
      </c>
      <c r="M38" s="156">
        <v>2.8</v>
      </c>
    </row>
    <row r="39" spans="2:15" x14ac:dyDescent="0.25">
      <c r="B39" s="16" t="s">
        <v>93</v>
      </c>
      <c r="C39" s="2" t="s">
        <v>37</v>
      </c>
      <c r="D39" s="96"/>
      <c r="E39" s="4" t="s">
        <v>40</v>
      </c>
      <c r="K39" s="2" t="s">
        <v>112</v>
      </c>
      <c r="L39" s="23" t="s">
        <v>117</v>
      </c>
      <c r="M39" s="156">
        <v>4</v>
      </c>
    </row>
    <row r="40" spans="2:15" x14ac:dyDescent="0.25">
      <c r="B40" s="16" t="s">
        <v>94</v>
      </c>
      <c r="C40" s="2" t="s">
        <v>38</v>
      </c>
      <c r="D40" s="96"/>
      <c r="E40" s="4" t="s">
        <v>40</v>
      </c>
      <c r="K40" s="2" t="s">
        <v>113</v>
      </c>
      <c r="L40" s="23" t="s">
        <v>119</v>
      </c>
      <c r="M40" s="156">
        <v>3.5</v>
      </c>
    </row>
    <row r="41" spans="2:15" ht="15.75" thickBot="1" x14ac:dyDescent="0.3">
      <c r="B41" s="18" t="s">
        <v>95</v>
      </c>
      <c r="C41" s="93" t="s">
        <v>30</v>
      </c>
      <c r="D41" s="97"/>
      <c r="E41" s="6" t="s">
        <v>40</v>
      </c>
      <c r="K41" s="2" t="s">
        <v>114</v>
      </c>
      <c r="L41" s="23" t="s">
        <v>120</v>
      </c>
      <c r="M41" s="156">
        <v>3.5</v>
      </c>
    </row>
    <row r="42" spans="2:15" ht="16.5" thickTop="1" thickBot="1" x14ac:dyDescent="0.3">
      <c r="K42" s="5" t="s">
        <v>115</v>
      </c>
      <c r="L42" s="24" t="s">
        <v>121</v>
      </c>
      <c r="M42" s="157">
        <v>2.8</v>
      </c>
    </row>
    <row r="43" spans="2:15" ht="30.75" thickBot="1" x14ac:dyDescent="0.3">
      <c r="B43" s="27" t="s">
        <v>168</v>
      </c>
      <c r="K43" s="85" t="s">
        <v>170</v>
      </c>
      <c r="L43" s="86"/>
      <c r="M43" s="87"/>
      <c r="N43" s="87"/>
      <c r="O43" s="87"/>
    </row>
    <row r="44" spans="2:15" ht="16.5" thickTop="1" thickBot="1" x14ac:dyDescent="0.3">
      <c r="K44" t="s">
        <v>122</v>
      </c>
      <c r="L44" s="122" t="s">
        <v>118</v>
      </c>
      <c r="M44" s="104">
        <f>M38</f>
        <v>2.8</v>
      </c>
      <c r="N44" s="32"/>
    </row>
    <row r="45" spans="2:15" ht="15.75" thickTop="1" x14ac:dyDescent="0.25">
      <c r="B45" s="79" t="s">
        <v>1</v>
      </c>
      <c r="C45" s="80" t="s">
        <v>4</v>
      </c>
      <c r="D45" s="80" t="s">
        <v>2</v>
      </c>
      <c r="E45" s="82" t="s">
        <v>3</v>
      </c>
      <c r="K45" t="s">
        <v>124</v>
      </c>
      <c r="L45" s="173">
        <f>L30/(1500)</f>
        <v>15.968</v>
      </c>
      <c r="M45" t="s">
        <v>123</v>
      </c>
    </row>
    <row r="46" spans="2:15" x14ac:dyDescent="0.25">
      <c r="B46" s="16" t="s">
        <v>23</v>
      </c>
      <c r="C46" s="7" t="s">
        <v>32</v>
      </c>
      <c r="D46" s="144">
        <f t="shared" ref="D46:D52" si="0">D11*D22</f>
        <v>0</v>
      </c>
      <c r="E46" s="4" t="s">
        <v>31</v>
      </c>
      <c r="K46" t="s">
        <v>125</v>
      </c>
      <c r="L46" s="173">
        <f>L45/M44</f>
        <v>5.7028571428571428</v>
      </c>
      <c r="M46" t="s">
        <v>123</v>
      </c>
    </row>
    <row r="47" spans="2:15" x14ac:dyDescent="0.25">
      <c r="B47" s="16"/>
      <c r="C47" s="7" t="s">
        <v>33</v>
      </c>
      <c r="D47" s="145">
        <f t="shared" si="0"/>
        <v>0</v>
      </c>
      <c r="E47" s="4" t="s">
        <v>31</v>
      </c>
    </row>
    <row r="48" spans="2:15" x14ac:dyDescent="0.25">
      <c r="B48" s="16"/>
      <c r="C48" s="7" t="s">
        <v>34</v>
      </c>
      <c r="D48" s="145">
        <f t="shared" si="0"/>
        <v>0</v>
      </c>
      <c r="E48" s="4" t="s">
        <v>31</v>
      </c>
      <c r="K48" t="s">
        <v>126</v>
      </c>
      <c r="L48" s="158">
        <f>L30/M44</f>
        <v>8554.2857142857156</v>
      </c>
      <c r="M48" t="s">
        <v>31</v>
      </c>
    </row>
    <row r="49" spans="2:14" x14ac:dyDescent="0.25">
      <c r="B49" s="16" t="s">
        <v>35</v>
      </c>
      <c r="C49" s="7" t="s">
        <v>35</v>
      </c>
      <c r="D49" s="145">
        <f t="shared" si="0"/>
        <v>0</v>
      </c>
      <c r="E49" s="4" t="s">
        <v>31</v>
      </c>
    </row>
    <row r="50" spans="2:14" x14ac:dyDescent="0.25">
      <c r="B50" s="16" t="s">
        <v>36</v>
      </c>
      <c r="C50" s="7" t="s">
        <v>36</v>
      </c>
      <c r="D50" s="145">
        <f t="shared" si="0"/>
        <v>29940</v>
      </c>
      <c r="E50" s="4" t="s">
        <v>31</v>
      </c>
      <c r="K50" s="32" t="s">
        <v>127</v>
      </c>
    </row>
    <row r="51" spans="2:14" x14ac:dyDescent="0.25">
      <c r="B51" s="16" t="s">
        <v>93</v>
      </c>
      <c r="C51" s="7" t="s">
        <v>37</v>
      </c>
      <c r="D51" s="145">
        <f t="shared" si="0"/>
        <v>0</v>
      </c>
      <c r="E51" s="4" t="s">
        <v>31</v>
      </c>
      <c r="K51" t="s">
        <v>128</v>
      </c>
      <c r="L51" s="174">
        <f>L45*50</f>
        <v>798.4</v>
      </c>
      <c r="M51" t="s">
        <v>129</v>
      </c>
    </row>
    <row r="52" spans="2:14" x14ac:dyDescent="0.25">
      <c r="B52" s="16" t="s">
        <v>94</v>
      </c>
      <c r="C52" s="7" t="s">
        <v>38</v>
      </c>
      <c r="D52" s="145">
        <f t="shared" si="0"/>
        <v>0</v>
      </c>
      <c r="E52" s="4" t="s">
        <v>31</v>
      </c>
    </row>
    <row r="53" spans="2:14" x14ac:dyDescent="0.25">
      <c r="B53" s="18" t="s">
        <v>95</v>
      </c>
      <c r="C53" s="12" t="s">
        <v>30</v>
      </c>
      <c r="D53" s="146">
        <f>D29</f>
        <v>3500</v>
      </c>
      <c r="E53" s="11" t="s">
        <v>31</v>
      </c>
      <c r="K53" s="32" t="s">
        <v>130</v>
      </c>
    </row>
    <row r="54" spans="2:14" ht="15.75" thickBot="1" x14ac:dyDescent="0.3">
      <c r="B54" s="20"/>
      <c r="C54" s="10"/>
      <c r="D54" s="98"/>
      <c r="E54" s="10"/>
      <c r="K54" t="s">
        <v>134</v>
      </c>
      <c r="L54" s="158">
        <f>L30/(1500*L19)</f>
        <v>16.80842105263158</v>
      </c>
      <c r="M54" t="s">
        <v>123</v>
      </c>
    </row>
    <row r="55" spans="2:14" ht="16.5" thickTop="1" thickBot="1" x14ac:dyDescent="0.3">
      <c r="B55" s="20" t="s">
        <v>102</v>
      </c>
      <c r="C55" s="99"/>
      <c r="D55" s="100">
        <v>29940</v>
      </c>
      <c r="E55" s="10" t="s">
        <v>31</v>
      </c>
      <c r="F55">
        <f>D55/1500</f>
        <v>19.96</v>
      </c>
      <c r="G55" t="s">
        <v>123</v>
      </c>
      <c r="K55" t="s">
        <v>148</v>
      </c>
      <c r="L55" s="158">
        <f>L54*1500</f>
        <v>25212.63157894737</v>
      </c>
      <c r="M55" t="s">
        <v>31</v>
      </c>
      <c r="N55">
        <f>L30/L19</f>
        <v>25212.63157894737</v>
      </c>
    </row>
    <row r="56" spans="2:14" ht="15.75" thickTop="1" x14ac:dyDescent="0.25">
      <c r="B56" s="20" t="s">
        <v>104</v>
      </c>
      <c r="C56" s="10"/>
      <c r="D56" s="148">
        <f>L30</f>
        <v>23952</v>
      </c>
      <c r="E56" s="10" t="s">
        <v>31</v>
      </c>
      <c r="K56" t="s">
        <v>135</v>
      </c>
      <c r="L56" s="158">
        <f>L55/D17</f>
        <v>5364.3896976483766</v>
      </c>
      <c r="M56" t="s">
        <v>25</v>
      </c>
    </row>
    <row r="57" spans="2:14" x14ac:dyDescent="0.25">
      <c r="K57" t="s">
        <v>136</v>
      </c>
      <c r="L57" s="158">
        <f>L54*50</f>
        <v>840.42105263157896</v>
      </c>
      <c r="M57" t="s">
        <v>129</v>
      </c>
    </row>
    <row r="58" spans="2:14" x14ac:dyDescent="0.25">
      <c r="K58" t="s">
        <v>149</v>
      </c>
      <c r="L58" s="158">
        <f>L56/242*30/0.65/1000</f>
        <v>1.0230876727873572</v>
      </c>
      <c r="M58" t="s">
        <v>56</v>
      </c>
    </row>
    <row r="60" spans="2:14" x14ac:dyDescent="0.25">
      <c r="B60" s="27" t="s">
        <v>41</v>
      </c>
      <c r="K60" s="32" t="s">
        <v>133</v>
      </c>
    </row>
    <row r="61" spans="2:14" x14ac:dyDescent="0.25">
      <c r="K61" t="s">
        <v>131</v>
      </c>
      <c r="L61" s="158">
        <f>L30/(1500*L20)</f>
        <v>17.742222222222221</v>
      </c>
      <c r="M61" t="s">
        <v>123</v>
      </c>
    </row>
    <row r="62" spans="2:14" x14ac:dyDescent="0.25">
      <c r="B62" s="27" t="s">
        <v>22</v>
      </c>
      <c r="K62" t="s">
        <v>150</v>
      </c>
      <c r="L62" s="158">
        <f>L61*1500</f>
        <v>26613.333333333332</v>
      </c>
      <c r="M62" t="s">
        <v>31</v>
      </c>
    </row>
    <row r="63" spans="2:14" ht="15.75" thickBot="1" x14ac:dyDescent="0.3">
      <c r="B63" s="27" t="s">
        <v>43</v>
      </c>
      <c r="C63" s="32" t="s">
        <v>2</v>
      </c>
      <c r="D63" s="32" t="s">
        <v>3</v>
      </c>
      <c r="E63" s="32" t="s">
        <v>44</v>
      </c>
      <c r="K63" t="s">
        <v>139</v>
      </c>
      <c r="L63" s="158">
        <f>L62/D16</f>
        <v>14.125973106864826</v>
      </c>
      <c r="M63" t="s">
        <v>140</v>
      </c>
    </row>
    <row r="64" spans="2:14" ht="15.75" thickTop="1" x14ac:dyDescent="0.25">
      <c r="B64" s="14" t="s">
        <v>48</v>
      </c>
      <c r="C64" s="101">
        <v>150</v>
      </c>
      <c r="D64" t="s">
        <v>42</v>
      </c>
      <c r="K64" t="s">
        <v>132</v>
      </c>
      <c r="L64" s="158">
        <f>L61*50</f>
        <v>887.11111111111109</v>
      </c>
      <c r="M64" t="s">
        <v>129</v>
      </c>
    </row>
    <row r="65" spans="2:13" ht="15.75" thickBot="1" x14ac:dyDescent="0.3">
      <c r="B65" s="14" t="s">
        <v>180</v>
      </c>
      <c r="C65" s="102">
        <v>2.5</v>
      </c>
      <c r="D65" t="s">
        <v>50</v>
      </c>
    </row>
    <row r="66" spans="2:13" ht="15.75" thickTop="1" x14ac:dyDescent="0.25">
      <c r="B66" s="14" t="s">
        <v>58</v>
      </c>
      <c r="C66" s="175">
        <f>2.5*10*2+2.5*15*2+2*C64</f>
        <v>425</v>
      </c>
      <c r="D66" t="s">
        <v>42</v>
      </c>
      <c r="E66" t="s">
        <v>51</v>
      </c>
    </row>
    <row r="67" spans="2:13" x14ac:dyDescent="0.25">
      <c r="B67" s="14" t="s">
        <v>52</v>
      </c>
      <c r="C67" s="175">
        <f>C66-150-120</f>
        <v>155</v>
      </c>
      <c r="D67" t="s">
        <v>42</v>
      </c>
      <c r="E67" t="s">
        <v>53</v>
      </c>
    </row>
    <row r="68" spans="2:13" ht="15.75" thickBot="1" x14ac:dyDescent="0.3">
      <c r="B68" s="14" t="s">
        <v>45</v>
      </c>
      <c r="C68" s="176">
        <f>5+0.5+5+1.5*3</f>
        <v>15</v>
      </c>
      <c r="D68" t="s">
        <v>42</v>
      </c>
    </row>
    <row r="69" spans="2:13" ht="16.5" thickTop="1" thickBot="1" x14ac:dyDescent="0.3">
      <c r="B69" s="105" t="s">
        <v>46</v>
      </c>
      <c r="C69" s="104">
        <v>0</v>
      </c>
      <c r="D69" t="s">
        <v>47</v>
      </c>
    </row>
    <row r="70" spans="2:13" ht="15.75" thickTop="1" x14ac:dyDescent="0.25"/>
    <row r="71" spans="2:13" x14ac:dyDescent="0.25">
      <c r="B71" s="14" t="s">
        <v>54</v>
      </c>
      <c r="C71" s="160">
        <f>C64*C65</f>
        <v>375</v>
      </c>
      <c r="D71" t="s">
        <v>56</v>
      </c>
    </row>
    <row r="72" spans="2:13" x14ac:dyDescent="0.25">
      <c r="B72" s="14" t="s">
        <v>55</v>
      </c>
      <c r="C72" s="177">
        <f>C66/C71</f>
        <v>1.1333333333333333</v>
      </c>
      <c r="D72" t="s">
        <v>57</v>
      </c>
    </row>
    <row r="73" spans="2:13" x14ac:dyDescent="0.25">
      <c r="B73" s="14" t="s">
        <v>161</v>
      </c>
      <c r="C73" s="177">
        <f>D55/C64</f>
        <v>199.6</v>
      </c>
      <c r="D73" t="s">
        <v>75</v>
      </c>
    </row>
    <row r="74" spans="2:13" ht="15.75" thickBot="1" x14ac:dyDescent="0.3"/>
    <row r="75" spans="2:13" ht="31.5" thickTop="1" thickBot="1" x14ac:dyDescent="0.3">
      <c r="B75" s="14" t="s">
        <v>171</v>
      </c>
      <c r="C75" s="127">
        <v>16</v>
      </c>
      <c r="D75" t="s">
        <v>47</v>
      </c>
    </row>
    <row r="76" spans="2:13" ht="15.75" thickTop="1" x14ac:dyDescent="0.25"/>
    <row r="77" spans="2:13" x14ac:dyDescent="0.25">
      <c r="B77" s="27" t="s">
        <v>59</v>
      </c>
    </row>
    <row r="78" spans="2:13" s="13" customFormat="1" x14ac:dyDescent="0.25">
      <c r="K78"/>
      <c r="L78" s="14"/>
      <c r="M78"/>
    </row>
    <row r="79" spans="2:13" ht="30" x14ac:dyDescent="0.25">
      <c r="B79" s="27" t="s">
        <v>76</v>
      </c>
      <c r="K79" s="13"/>
      <c r="L79" s="13"/>
      <c r="M79" s="13"/>
    </row>
    <row r="80" spans="2:13" ht="15.75" thickBot="1" x14ac:dyDescent="0.3">
      <c r="B80" s="79" t="s">
        <v>68</v>
      </c>
      <c r="C80" s="94" t="s">
        <v>69</v>
      </c>
      <c r="D80" s="82" t="s">
        <v>3</v>
      </c>
    </row>
    <row r="81" spans="2:6" ht="15.75" thickTop="1" x14ac:dyDescent="0.25">
      <c r="B81" s="16" t="s">
        <v>70</v>
      </c>
      <c r="C81" s="162">
        <v>50</v>
      </c>
      <c r="D81" s="4" t="s">
        <v>63</v>
      </c>
    </row>
    <row r="82" spans="2:6" x14ac:dyDescent="0.25">
      <c r="B82" s="16" t="s">
        <v>71</v>
      </c>
      <c r="C82" s="163">
        <v>10</v>
      </c>
      <c r="D82" s="4" t="s">
        <v>63</v>
      </c>
      <c r="F82" s="3"/>
    </row>
    <row r="83" spans="2:6" x14ac:dyDescent="0.25">
      <c r="B83" s="16" t="s">
        <v>72</v>
      </c>
      <c r="C83" s="163">
        <v>10</v>
      </c>
      <c r="D83" s="4" t="s">
        <v>63</v>
      </c>
    </row>
    <row r="84" spans="2:6" x14ac:dyDescent="0.25">
      <c r="B84" s="16" t="s">
        <v>73</v>
      </c>
      <c r="C84" s="163">
        <v>30</v>
      </c>
      <c r="D84" s="4" t="s">
        <v>63</v>
      </c>
    </row>
    <row r="85" spans="2:6" ht="12" customHeight="1" thickBot="1" x14ac:dyDescent="0.3">
      <c r="B85" s="15" t="s">
        <v>74</v>
      </c>
      <c r="C85" s="164">
        <f>SUM(C81:C84)</f>
        <v>100</v>
      </c>
      <c r="D85" s="1" t="s">
        <v>63</v>
      </c>
    </row>
    <row r="86" spans="2:6" ht="15.75" thickTop="1" x14ac:dyDescent="0.25"/>
    <row r="87" spans="2:6" ht="30" x14ac:dyDescent="0.25">
      <c r="B87" s="29" t="s">
        <v>106</v>
      </c>
      <c r="C87" s="13" t="s">
        <v>60</v>
      </c>
      <c r="E87" s="13"/>
    </row>
    <row r="88" spans="2:6" ht="30" x14ac:dyDescent="0.25">
      <c r="B88" s="79" t="s">
        <v>78</v>
      </c>
      <c r="C88" s="94" t="s">
        <v>147</v>
      </c>
      <c r="D88" s="123" t="s">
        <v>61</v>
      </c>
      <c r="E88" s="80" t="s">
        <v>3</v>
      </c>
    </row>
    <row r="89" spans="2:6" x14ac:dyDescent="0.25">
      <c r="B89" s="21" t="s">
        <v>77</v>
      </c>
      <c r="C89" s="165">
        <v>5</v>
      </c>
      <c r="D89" s="166">
        <v>5</v>
      </c>
      <c r="E89" s="110" t="s">
        <v>63</v>
      </c>
    </row>
    <row r="90" spans="2:6" x14ac:dyDescent="0.25">
      <c r="B90" s="16" t="s">
        <v>77</v>
      </c>
      <c r="C90" s="165">
        <v>10</v>
      </c>
      <c r="D90" s="166">
        <v>8</v>
      </c>
      <c r="E90" s="4" t="s">
        <v>63</v>
      </c>
    </row>
    <row r="91" spans="2:6" x14ac:dyDescent="0.25">
      <c r="B91" s="16" t="s">
        <v>77</v>
      </c>
      <c r="C91" s="165">
        <v>16</v>
      </c>
      <c r="D91" s="166">
        <v>20</v>
      </c>
      <c r="E91" s="4" t="s">
        <v>63</v>
      </c>
    </row>
    <row r="92" spans="2:6" x14ac:dyDescent="0.25">
      <c r="B92" s="17" t="s">
        <v>62</v>
      </c>
      <c r="C92" s="165">
        <v>20</v>
      </c>
      <c r="D92" s="166">
        <v>15</v>
      </c>
      <c r="E92" s="6" t="s">
        <v>63</v>
      </c>
    </row>
    <row r="94" spans="2:6" x14ac:dyDescent="0.25">
      <c r="B94" s="27" t="s">
        <v>64</v>
      </c>
    </row>
    <row r="95" spans="2:6" ht="30" x14ac:dyDescent="0.25">
      <c r="B95" s="79" t="s">
        <v>158</v>
      </c>
      <c r="C95" s="84" t="s">
        <v>172</v>
      </c>
      <c r="D95" s="88" t="s">
        <v>61</v>
      </c>
      <c r="E95" s="80" t="s">
        <v>3</v>
      </c>
    </row>
    <row r="96" spans="2:6" ht="30" x14ac:dyDescent="0.25">
      <c r="B96" s="21" t="s">
        <v>67</v>
      </c>
      <c r="C96" s="167">
        <v>2.2999999999999998</v>
      </c>
      <c r="D96" s="168">
        <v>0</v>
      </c>
      <c r="E96" s="22" t="s">
        <v>63</v>
      </c>
    </row>
    <row r="97" spans="2:5" x14ac:dyDescent="0.25">
      <c r="B97" s="16" t="s">
        <v>65</v>
      </c>
      <c r="C97" s="169">
        <v>1.3</v>
      </c>
      <c r="D97" s="170">
        <v>5</v>
      </c>
      <c r="E97" s="7" t="s">
        <v>63</v>
      </c>
    </row>
    <row r="98" spans="2:5" x14ac:dyDescent="0.25">
      <c r="B98" s="17" t="s">
        <v>66</v>
      </c>
      <c r="C98" s="171">
        <v>0.8</v>
      </c>
      <c r="D98" s="172">
        <v>7</v>
      </c>
      <c r="E98" s="8" t="s">
        <v>63</v>
      </c>
    </row>
    <row r="100" spans="2:5" x14ac:dyDescent="0.25">
      <c r="B100" s="27" t="s">
        <v>79</v>
      </c>
    </row>
    <row r="102" spans="2:5" x14ac:dyDescent="0.25">
      <c r="B102" s="27" t="s">
        <v>159</v>
      </c>
    </row>
    <row r="103" spans="2:5" x14ac:dyDescent="0.25">
      <c r="B103" s="14" t="s">
        <v>107</v>
      </c>
    </row>
    <row r="104" spans="2:5" x14ac:dyDescent="0.25">
      <c r="B104" s="14" t="s">
        <v>109</v>
      </c>
    </row>
    <row r="105" spans="2:5" x14ac:dyDescent="0.25">
      <c r="B105" s="14" t="s">
        <v>108</v>
      </c>
    </row>
    <row r="110" spans="2:5" x14ac:dyDescent="0.25">
      <c r="B110" s="27" t="s">
        <v>1</v>
      </c>
      <c r="C110" s="32" t="s">
        <v>101</v>
      </c>
      <c r="D110" s="32" t="s">
        <v>3</v>
      </c>
    </row>
    <row r="111" spans="2:5" x14ac:dyDescent="0.25">
      <c r="B111" s="14" t="s">
        <v>96</v>
      </c>
      <c r="C111" s="161">
        <f>$L$30*D89/100</f>
        <v>1197.5999999999999</v>
      </c>
      <c r="D111" t="s">
        <v>31</v>
      </c>
    </row>
    <row r="112" spans="2:5" x14ac:dyDescent="0.25">
      <c r="B112" s="14" t="s">
        <v>97</v>
      </c>
      <c r="C112" s="161">
        <f>$L$30*D90/100</f>
        <v>1916.16</v>
      </c>
      <c r="D112" t="s">
        <v>31</v>
      </c>
    </row>
    <row r="113" spans="2:4" x14ac:dyDescent="0.25">
      <c r="B113" s="14" t="s">
        <v>98</v>
      </c>
      <c r="C113" s="161">
        <f>$L$30*D91/100</f>
        <v>4790.3999999999996</v>
      </c>
      <c r="D113" t="s">
        <v>31</v>
      </c>
    </row>
    <row r="114" spans="2:4" x14ac:dyDescent="0.25">
      <c r="B114" s="14" t="s">
        <v>160</v>
      </c>
      <c r="C114" s="161">
        <f>$L$30*D98/100</f>
        <v>1676.64</v>
      </c>
      <c r="D114" t="s">
        <v>31</v>
      </c>
    </row>
    <row r="115" spans="2:4" x14ac:dyDescent="0.25">
      <c r="B115" s="14" t="s">
        <v>99</v>
      </c>
      <c r="C115" s="161">
        <f>$L$30*D92/100</f>
        <v>3592.8</v>
      </c>
      <c r="D115" t="s">
        <v>31</v>
      </c>
    </row>
    <row r="116" spans="2:4" x14ac:dyDescent="0.25">
      <c r="B116" s="14" t="s">
        <v>100</v>
      </c>
      <c r="C116" s="44">
        <f>C113+C114+C115</f>
        <v>10059.84</v>
      </c>
      <c r="D116" t="s">
        <v>31</v>
      </c>
    </row>
    <row r="117" spans="2:4" x14ac:dyDescent="0.25">
      <c r="B117" s="14" t="s">
        <v>103</v>
      </c>
      <c r="C117" s="149">
        <f>L30-C116</f>
        <v>13892.16</v>
      </c>
      <c r="D117" t="s">
        <v>31</v>
      </c>
    </row>
  </sheetData>
  <sheetProtection sheet="1" objects="1" scenarios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117"/>
  <sheetViews>
    <sheetView topLeftCell="A7" zoomScale="120" zoomScaleNormal="120" workbookViewId="0">
      <selection activeCell="L24" sqref="L24"/>
    </sheetView>
  </sheetViews>
  <sheetFormatPr defaultRowHeight="15" x14ac:dyDescent="0.25"/>
  <cols>
    <col min="2" max="2" width="32.7109375" style="14" customWidth="1"/>
    <col min="3" max="3" width="14" customWidth="1"/>
    <col min="4" max="4" width="11.7109375" bestFit="1" customWidth="1"/>
    <col min="5" max="5" width="9.140625" customWidth="1"/>
    <col min="11" max="11" width="33.5703125" customWidth="1"/>
    <col min="12" max="12" width="12" style="14" customWidth="1"/>
    <col min="16" max="16" width="29.28515625" customWidth="1"/>
  </cols>
  <sheetData>
    <row r="1" spans="2:18" x14ac:dyDescent="0.25">
      <c r="B1" s="27" t="s">
        <v>167</v>
      </c>
    </row>
    <row r="2" spans="2:18" ht="30" x14ac:dyDescent="0.25">
      <c r="B2" s="45" t="s">
        <v>173</v>
      </c>
    </row>
    <row r="3" spans="2:18" ht="30" x14ac:dyDescent="0.25">
      <c r="B3" s="47" t="s">
        <v>165</v>
      </c>
    </row>
    <row r="4" spans="2:18" ht="30" x14ac:dyDescent="0.25">
      <c r="B4" s="49" t="s">
        <v>166</v>
      </c>
    </row>
    <row r="5" spans="2:18" x14ac:dyDescent="0.25">
      <c r="B5" s="50"/>
    </row>
    <row r="6" spans="2:18" x14ac:dyDescent="0.25">
      <c r="B6" s="27" t="s">
        <v>0</v>
      </c>
      <c r="K6" s="32" t="s">
        <v>80</v>
      </c>
      <c r="P6" s="32" t="s">
        <v>141</v>
      </c>
    </row>
    <row r="8" spans="2:18" x14ac:dyDescent="0.25">
      <c r="B8" s="33" t="s">
        <v>81</v>
      </c>
      <c r="C8" s="32"/>
      <c r="K8" s="33" t="s">
        <v>81</v>
      </c>
      <c r="P8" s="32" t="s">
        <v>142</v>
      </c>
    </row>
    <row r="9" spans="2:18" x14ac:dyDescent="0.25">
      <c r="P9" t="s">
        <v>164</v>
      </c>
      <c r="Q9" s="43">
        <f>3*16*220/1000</f>
        <v>10.56</v>
      </c>
      <c r="R9" t="s">
        <v>123</v>
      </c>
    </row>
    <row r="10" spans="2:18" x14ac:dyDescent="0.25">
      <c r="B10" s="79" t="s">
        <v>1</v>
      </c>
      <c r="C10" s="80" t="s">
        <v>4</v>
      </c>
      <c r="D10" s="81" t="s">
        <v>2</v>
      </c>
      <c r="E10" s="82" t="s">
        <v>3</v>
      </c>
      <c r="K10" s="32" t="s">
        <v>89</v>
      </c>
      <c r="P10" t="s">
        <v>143</v>
      </c>
      <c r="Q10" s="91">
        <f>D29+L48</f>
        <v>8445.5</v>
      </c>
      <c r="R10" t="s">
        <v>31</v>
      </c>
    </row>
    <row r="11" spans="2:18" x14ac:dyDescent="0.25">
      <c r="B11" s="16" t="s">
        <v>5</v>
      </c>
      <c r="C11" s="7" t="s">
        <v>13</v>
      </c>
      <c r="D11" s="34">
        <v>6.95</v>
      </c>
      <c r="E11" s="4" t="s">
        <v>12</v>
      </c>
      <c r="K11" s="83" t="s">
        <v>88</v>
      </c>
      <c r="L11" s="84" t="s">
        <v>82</v>
      </c>
    </row>
    <row r="12" spans="2:18" ht="30" x14ac:dyDescent="0.25">
      <c r="B12" s="16"/>
      <c r="C12" s="7" t="s">
        <v>14</v>
      </c>
      <c r="D12" s="34">
        <v>12.87</v>
      </c>
      <c r="E12" s="4" t="s">
        <v>16</v>
      </c>
      <c r="K12" s="2" t="s">
        <v>83</v>
      </c>
      <c r="L12" s="37">
        <v>0.7</v>
      </c>
      <c r="P12" s="27" t="s">
        <v>144</v>
      </c>
    </row>
    <row r="13" spans="2:18" x14ac:dyDescent="0.25">
      <c r="B13" s="16"/>
      <c r="C13" s="7" t="s">
        <v>15</v>
      </c>
      <c r="D13" s="34">
        <v>25.4</v>
      </c>
      <c r="E13" s="4" t="s">
        <v>17</v>
      </c>
      <c r="K13" s="2" t="s">
        <v>84</v>
      </c>
      <c r="L13" s="37">
        <v>0.8</v>
      </c>
      <c r="P13" t="s">
        <v>145</v>
      </c>
      <c r="Q13" s="90">
        <f>Q10/1100</f>
        <v>7.6777272727272727</v>
      </c>
      <c r="R13" t="s">
        <v>123</v>
      </c>
    </row>
    <row r="14" spans="2:18" x14ac:dyDescent="0.25">
      <c r="B14" s="16" t="s">
        <v>6</v>
      </c>
      <c r="C14" s="7" t="s">
        <v>9</v>
      </c>
      <c r="D14" s="34">
        <v>9.5</v>
      </c>
      <c r="E14" s="4" t="s">
        <v>18</v>
      </c>
      <c r="K14" s="5" t="s">
        <v>85</v>
      </c>
      <c r="L14" s="38">
        <v>0.85</v>
      </c>
      <c r="P14" t="s">
        <v>146</v>
      </c>
      <c r="Q14" s="90">
        <f>Q13/0.3</f>
        <v>25.592424242424244</v>
      </c>
    </row>
    <row r="15" spans="2:18" x14ac:dyDescent="0.25">
      <c r="B15" s="16" t="s">
        <v>20</v>
      </c>
      <c r="C15" s="7" t="s">
        <v>21</v>
      </c>
      <c r="D15" s="34">
        <v>9.98</v>
      </c>
      <c r="E15" s="4" t="s">
        <v>12</v>
      </c>
      <c r="P15" t="s">
        <v>163</v>
      </c>
      <c r="Q15" s="90">
        <f>Q14*1.65/0.8</f>
        <v>52.784374999999997</v>
      </c>
      <c r="R15" t="s">
        <v>42</v>
      </c>
    </row>
    <row r="16" spans="2:18" x14ac:dyDescent="0.25">
      <c r="B16" s="16" t="s">
        <v>7</v>
      </c>
      <c r="C16" s="7" t="s">
        <v>10</v>
      </c>
      <c r="D16" s="35">
        <v>1884</v>
      </c>
      <c r="E16" s="4" t="s">
        <v>19</v>
      </c>
      <c r="K16" s="32" t="s">
        <v>90</v>
      </c>
    </row>
    <row r="17" spans="2:18" x14ac:dyDescent="0.25">
      <c r="B17" s="17" t="s">
        <v>8</v>
      </c>
      <c r="C17" s="8" t="s">
        <v>11</v>
      </c>
      <c r="D17" s="36">
        <v>4.7</v>
      </c>
      <c r="E17" s="6" t="s">
        <v>16</v>
      </c>
      <c r="K17" s="80" t="s">
        <v>88</v>
      </c>
      <c r="L17" s="84" t="s">
        <v>82</v>
      </c>
      <c r="P17" s="32" t="s">
        <v>151</v>
      </c>
    </row>
    <row r="18" spans="2:18" x14ac:dyDescent="0.25">
      <c r="K18" s="23" t="s">
        <v>86</v>
      </c>
      <c r="L18" s="39">
        <v>0.98</v>
      </c>
      <c r="P18" t="s">
        <v>152</v>
      </c>
      <c r="Q18" s="51">
        <f>0.8*Q9</f>
        <v>8.4480000000000004</v>
      </c>
      <c r="R18" t="s">
        <v>123</v>
      </c>
    </row>
    <row r="19" spans="2:18" ht="30" x14ac:dyDescent="0.25">
      <c r="B19" s="27" t="s">
        <v>157</v>
      </c>
      <c r="K19" s="7" t="s">
        <v>87</v>
      </c>
      <c r="L19" s="39">
        <v>0.95</v>
      </c>
      <c r="P19" t="s">
        <v>153</v>
      </c>
      <c r="Q19" s="51">
        <f>Q18/0.3</f>
        <v>28.160000000000004</v>
      </c>
    </row>
    <row r="20" spans="2:18" x14ac:dyDescent="0.25">
      <c r="B20" s="27" t="s">
        <v>29</v>
      </c>
      <c r="K20" s="9" t="s">
        <v>138</v>
      </c>
      <c r="L20" s="39">
        <v>0.9</v>
      </c>
      <c r="P20" t="s">
        <v>154</v>
      </c>
      <c r="Q20" s="51">
        <f>Q19*1.65/0.8</f>
        <v>58.080000000000005</v>
      </c>
    </row>
    <row r="21" spans="2:18" x14ac:dyDescent="0.25">
      <c r="B21" s="79" t="s">
        <v>1</v>
      </c>
      <c r="C21" s="80" t="s">
        <v>4</v>
      </c>
      <c r="D21" s="80" t="s">
        <v>2</v>
      </c>
      <c r="E21" s="82" t="s">
        <v>3</v>
      </c>
      <c r="K21" s="8" t="s">
        <v>137</v>
      </c>
      <c r="L21" s="40">
        <v>1</v>
      </c>
      <c r="P21" t="s">
        <v>155</v>
      </c>
      <c r="Q21" s="52">
        <f>Q18*1100</f>
        <v>9292.8000000000011</v>
      </c>
      <c r="R21" t="s">
        <v>31</v>
      </c>
    </row>
    <row r="22" spans="2:18" x14ac:dyDescent="0.25">
      <c r="B22" s="16" t="s">
        <v>23</v>
      </c>
      <c r="C22" s="7" t="s">
        <v>32</v>
      </c>
      <c r="D22" s="56"/>
      <c r="E22" s="4" t="s">
        <v>24</v>
      </c>
      <c r="P22" t="s">
        <v>156</v>
      </c>
      <c r="Q22" s="52">
        <f>Q10-Q21</f>
        <v>-847.30000000000109</v>
      </c>
      <c r="R22" t="s">
        <v>31</v>
      </c>
    </row>
    <row r="23" spans="2:18" x14ac:dyDescent="0.25">
      <c r="B23" s="16"/>
      <c r="C23" s="7" t="s">
        <v>33</v>
      </c>
      <c r="D23" s="56"/>
      <c r="E23" s="4" t="s">
        <v>25</v>
      </c>
      <c r="K23" s="32" t="s">
        <v>91</v>
      </c>
    </row>
    <row r="24" spans="2:18" x14ac:dyDescent="0.25">
      <c r="B24" s="16"/>
      <c r="C24" s="7" t="s">
        <v>34</v>
      </c>
      <c r="D24" s="56"/>
      <c r="E24" s="4" t="s">
        <v>26</v>
      </c>
      <c r="K24" t="s">
        <v>92</v>
      </c>
      <c r="L24" s="25" t="s">
        <v>36</v>
      </c>
    </row>
    <row r="25" spans="2:18" x14ac:dyDescent="0.25">
      <c r="B25" s="16" t="s">
        <v>35</v>
      </c>
      <c r="C25" s="7" t="s">
        <v>35</v>
      </c>
      <c r="D25" s="56"/>
      <c r="E25" s="4" t="s">
        <v>27</v>
      </c>
      <c r="K25" s="83" t="s">
        <v>88</v>
      </c>
      <c r="L25" s="84" t="s">
        <v>2</v>
      </c>
      <c r="M25" s="82" t="s">
        <v>3</v>
      </c>
    </row>
    <row r="26" spans="2:18" x14ac:dyDescent="0.25">
      <c r="B26" s="16" t="s">
        <v>36</v>
      </c>
      <c r="C26" s="7" t="s">
        <v>36</v>
      </c>
      <c r="D26" s="56"/>
      <c r="E26" s="4" t="s">
        <v>24</v>
      </c>
      <c r="K26" s="2" t="s">
        <v>83</v>
      </c>
      <c r="L26" s="53">
        <f>D51*L12</f>
        <v>19782</v>
      </c>
      <c r="M26" s="4" t="s">
        <v>31</v>
      </c>
    </row>
    <row r="27" spans="2:18" x14ac:dyDescent="0.25">
      <c r="B27" s="16" t="s">
        <v>93</v>
      </c>
      <c r="C27" s="7" t="s">
        <v>37</v>
      </c>
      <c r="D27" s="56">
        <v>15</v>
      </c>
      <c r="E27" s="4" t="s">
        <v>28</v>
      </c>
      <c r="K27" s="2" t="s">
        <v>84</v>
      </c>
      <c r="L27" s="53">
        <f>D50*L13</f>
        <v>0</v>
      </c>
      <c r="M27" s="4" t="s">
        <v>31</v>
      </c>
    </row>
    <row r="28" spans="2:18" x14ac:dyDescent="0.25">
      <c r="B28" s="16" t="s">
        <v>94</v>
      </c>
      <c r="C28" s="7" t="s">
        <v>38</v>
      </c>
      <c r="D28" s="56"/>
      <c r="E28" s="4" t="s">
        <v>25</v>
      </c>
      <c r="K28" s="5" t="s">
        <v>85</v>
      </c>
      <c r="L28" s="54">
        <f>D46*L14</f>
        <v>0</v>
      </c>
      <c r="M28" s="6" t="s">
        <v>31</v>
      </c>
    </row>
    <row r="29" spans="2:18" x14ac:dyDescent="0.25">
      <c r="B29" s="18" t="s">
        <v>95</v>
      </c>
      <c r="C29" s="12" t="s">
        <v>30</v>
      </c>
      <c r="D29" s="57">
        <v>3500</v>
      </c>
      <c r="E29" s="11" t="s">
        <v>31</v>
      </c>
    </row>
    <row r="30" spans="2:18" x14ac:dyDescent="0.25">
      <c r="B30" s="20"/>
      <c r="C30" s="10"/>
      <c r="D30" s="31"/>
      <c r="E30" s="10"/>
      <c r="K30" s="32" t="s">
        <v>104</v>
      </c>
      <c r="L30" s="55">
        <v>19782</v>
      </c>
      <c r="M30" t="s">
        <v>31</v>
      </c>
    </row>
    <row r="31" spans="2:18" x14ac:dyDescent="0.25">
      <c r="B31" s="19"/>
      <c r="C31" s="3"/>
      <c r="D31" s="3"/>
      <c r="E31" s="3"/>
      <c r="L31" s="26"/>
    </row>
    <row r="32" spans="2:18" x14ac:dyDescent="0.25">
      <c r="B32" s="28" t="s">
        <v>39</v>
      </c>
    </row>
    <row r="33" spans="2:15" x14ac:dyDescent="0.25">
      <c r="B33" s="79" t="s">
        <v>1</v>
      </c>
      <c r="C33" s="80" t="s">
        <v>4</v>
      </c>
      <c r="D33" s="80" t="s">
        <v>2</v>
      </c>
      <c r="E33" s="80" t="s">
        <v>3</v>
      </c>
      <c r="K33" s="32" t="s">
        <v>105</v>
      </c>
    </row>
    <row r="34" spans="2:15" x14ac:dyDescent="0.25">
      <c r="B34" s="16" t="s">
        <v>23</v>
      </c>
      <c r="C34" s="7" t="s">
        <v>32</v>
      </c>
      <c r="D34" s="56"/>
      <c r="E34" s="7" t="s">
        <v>40</v>
      </c>
    </row>
    <row r="35" spans="2:15" x14ac:dyDescent="0.25">
      <c r="B35" s="16"/>
      <c r="C35" s="7" t="s">
        <v>33</v>
      </c>
      <c r="D35" s="56"/>
      <c r="E35" s="7" t="s">
        <v>40</v>
      </c>
      <c r="K35" s="32" t="s">
        <v>110</v>
      </c>
    </row>
    <row r="36" spans="2:15" x14ac:dyDescent="0.25">
      <c r="B36" s="16"/>
      <c r="C36" s="7" t="s">
        <v>34</v>
      </c>
      <c r="D36" s="56"/>
      <c r="E36" s="7" t="s">
        <v>40</v>
      </c>
      <c r="K36" s="32" t="s">
        <v>116</v>
      </c>
    </row>
    <row r="37" spans="2:15" x14ac:dyDescent="0.25">
      <c r="B37" s="16" t="s">
        <v>35</v>
      </c>
      <c r="C37" s="7" t="s">
        <v>35</v>
      </c>
      <c r="D37" s="56"/>
      <c r="E37" s="7" t="s">
        <v>40</v>
      </c>
      <c r="K37" s="83" t="s">
        <v>169</v>
      </c>
      <c r="L37" s="84" t="s">
        <v>4</v>
      </c>
      <c r="M37" s="84" t="s">
        <v>111</v>
      </c>
    </row>
    <row r="38" spans="2:15" x14ac:dyDescent="0.25">
      <c r="B38" s="16" t="s">
        <v>36</v>
      </c>
      <c r="C38" s="7" t="s">
        <v>36</v>
      </c>
      <c r="D38" s="56">
        <v>2500</v>
      </c>
      <c r="E38" s="7" t="s">
        <v>40</v>
      </c>
      <c r="K38" s="2" t="s">
        <v>162</v>
      </c>
      <c r="L38" s="23" t="s">
        <v>118</v>
      </c>
      <c r="M38" s="41">
        <v>2.8</v>
      </c>
    </row>
    <row r="39" spans="2:15" x14ac:dyDescent="0.25">
      <c r="B39" s="16" t="s">
        <v>93</v>
      </c>
      <c r="C39" s="7" t="s">
        <v>37</v>
      </c>
      <c r="D39" s="56">
        <v>900</v>
      </c>
      <c r="E39" s="7" t="s">
        <v>40</v>
      </c>
      <c r="K39" s="2" t="s">
        <v>112</v>
      </c>
      <c r="L39" s="23" t="s">
        <v>117</v>
      </c>
      <c r="M39" s="41">
        <v>4</v>
      </c>
    </row>
    <row r="40" spans="2:15" x14ac:dyDescent="0.25">
      <c r="B40" s="16" t="s">
        <v>94</v>
      </c>
      <c r="C40" s="7" t="s">
        <v>38</v>
      </c>
      <c r="D40" s="56"/>
      <c r="E40" s="7" t="s">
        <v>40</v>
      </c>
      <c r="K40" s="2" t="s">
        <v>113</v>
      </c>
      <c r="L40" s="23" t="s">
        <v>119</v>
      </c>
      <c r="M40" s="41">
        <v>3.5</v>
      </c>
    </row>
    <row r="41" spans="2:15" x14ac:dyDescent="0.25">
      <c r="B41" s="18" t="s">
        <v>95</v>
      </c>
      <c r="C41" s="12" t="s">
        <v>30</v>
      </c>
      <c r="D41" s="57"/>
      <c r="E41" s="8" t="s">
        <v>40</v>
      </c>
      <c r="K41" s="2" t="s">
        <v>114</v>
      </c>
      <c r="L41" s="23" t="s">
        <v>120</v>
      </c>
      <c r="M41" s="41">
        <v>3.5</v>
      </c>
    </row>
    <row r="42" spans="2:15" ht="15.75" thickBot="1" x14ac:dyDescent="0.3">
      <c r="K42" s="5" t="s">
        <v>115</v>
      </c>
      <c r="L42" s="24" t="s">
        <v>121</v>
      </c>
      <c r="M42" s="42">
        <v>2.8</v>
      </c>
    </row>
    <row r="43" spans="2:15" ht="30" x14ac:dyDescent="0.25">
      <c r="B43" s="27" t="s">
        <v>168</v>
      </c>
      <c r="K43" s="85" t="s">
        <v>170</v>
      </c>
      <c r="L43" s="86"/>
      <c r="M43" s="87"/>
      <c r="N43" s="87"/>
      <c r="O43" s="87"/>
    </row>
    <row r="44" spans="2:15" x14ac:dyDescent="0.25">
      <c r="K44" t="s">
        <v>122</v>
      </c>
      <c r="L44" s="46" t="s">
        <v>117</v>
      </c>
      <c r="M44" s="48">
        <v>4</v>
      </c>
      <c r="N44" s="32"/>
    </row>
    <row r="45" spans="2:15" x14ac:dyDescent="0.25">
      <c r="B45" s="79" t="s">
        <v>1</v>
      </c>
      <c r="C45" s="80" t="s">
        <v>4</v>
      </c>
      <c r="D45" s="80" t="s">
        <v>2</v>
      </c>
      <c r="E45" s="82" t="s">
        <v>3</v>
      </c>
      <c r="K45" t="s">
        <v>124</v>
      </c>
      <c r="L45" s="60">
        <f>L30/(1500)</f>
        <v>13.188000000000001</v>
      </c>
      <c r="M45" t="s">
        <v>123</v>
      </c>
    </row>
    <row r="46" spans="2:15" x14ac:dyDescent="0.25">
      <c r="B46" s="16" t="s">
        <v>23</v>
      </c>
      <c r="C46" s="7" t="s">
        <v>32</v>
      </c>
      <c r="D46" s="75">
        <f t="shared" ref="D46:D52" si="0">D11*D22</f>
        <v>0</v>
      </c>
      <c r="E46" s="4" t="s">
        <v>31</v>
      </c>
      <c r="K46" t="s">
        <v>125</v>
      </c>
      <c r="L46" s="60">
        <f>L45/M44</f>
        <v>3.2970000000000002</v>
      </c>
      <c r="M46" t="s">
        <v>123</v>
      </c>
    </row>
    <row r="47" spans="2:15" x14ac:dyDescent="0.25">
      <c r="B47" s="16"/>
      <c r="C47" s="7" t="s">
        <v>33</v>
      </c>
      <c r="D47" s="76">
        <f t="shared" si="0"/>
        <v>0</v>
      </c>
      <c r="E47" s="4" t="s">
        <v>31</v>
      </c>
    </row>
    <row r="48" spans="2:15" x14ac:dyDescent="0.25">
      <c r="B48" s="16"/>
      <c r="C48" s="7" t="s">
        <v>34</v>
      </c>
      <c r="D48" s="76">
        <f t="shared" si="0"/>
        <v>0</v>
      </c>
      <c r="E48" s="4" t="s">
        <v>31</v>
      </c>
      <c r="K48" t="s">
        <v>126</v>
      </c>
      <c r="L48" s="61">
        <f>L30/M44</f>
        <v>4945.5</v>
      </c>
      <c r="M48" t="s">
        <v>31</v>
      </c>
    </row>
    <row r="49" spans="2:14" x14ac:dyDescent="0.25">
      <c r="B49" s="16" t="s">
        <v>35</v>
      </c>
      <c r="C49" s="7" t="s">
        <v>35</v>
      </c>
      <c r="D49" s="76">
        <f t="shared" si="0"/>
        <v>0</v>
      </c>
      <c r="E49" s="4" t="s">
        <v>31</v>
      </c>
    </row>
    <row r="50" spans="2:14" x14ac:dyDescent="0.25">
      <c r="B50" s="16" t="s">
        <v>36</v>
      </c>
      <c r="C50" s="7" t="s">
        <v>36</v>
      </c>
      <c r="D50" s="76">
        <f t="shared" si="0"/>
        <v>0</v>
      </c>
      <c r="E50" s="4" t="s">
        <v>31</v>
      </c>
      <c r="K50" s="32" t="s">
        <v>127</v>
      </c>
    </row>
    <row r="51" spans="2:14" x14ac:dyDescent="0.25">
      <c r="B51" s="16" t="s">
        <v>93</v>
      </c>
      <c r="C51" s="7" t="s">
        <v>37</v>
      </c>
      <c r="D51" s="76">
        <f t="shared" si="0"/>
        <v>28260</v>
      </c>
      <c r="E51" s="4" t="s">
        <v>31</v>
      </c>
      <c r="K51" t="s">
        <v>128</v>
      </c>
      <c r="L51" s="89">
        <f>L45*50</f>
        <v>659.4</v>
      </c>
      <c r="M51" t="s">
        <v>129</v>
      </c>
    </row>
    <row r="52" spans="2:14" x14ac:dyDescent="0.25">
      <c r="B52" s="16" t="s">
        <v>94</v>
      </c>
      <c r="C52" s="7" t="s">
        <v>38</v>
      </c>
      <c r="D52" s="76">
        <f t="shared" si="0"/>
        <v>0</v>
      </c>
      <c r="E52" s="4" t="s">
        <v>31</v>
      </c>
    </row>
    <row r="53" spans="2:14" x14ac:dyDescent="0.25">
      <c r="B53" s="18" t="s">
        <v>95</v>
      </c>
      <c r="C53" s="12" t="s">
        <v>30</v>
      </c>
      <c r="D53" s="77">
        <f>D29</f>
        <v>3500</v>
      </c>
      <c r="E53" s="11" t="s">
        <v>31</v>
      </c>
      <c r="K53" s="32" t="s">
        <v>130</v>
      </c>
    </row>
    <row r="54" spans="2:14" x14ac:dyDescent="0.25">
      <c r="B54" s="20"/>
      <c r="C54" s="10"/>
      <c r="D54" s="30"/>
      <c r="E54" s="10"/>
      <c r="K54" t="s">
        <v>134</v>
      </c>
      <c r="L54" s="61">
        <f>L30/(1500*L19)</f>
        <v>13.882105263157895</v>
      </c>
      <c r="M54" t="s">
        <v>123</v>
      </c>
    </row>
    <row r="55" spans="2:14" x14ac:dyDescent="0.25">
      <c r="B55" s="20" t="s">
        <v>102</v>
      </c>
      <c r="C55" s="10"/>
      <c r="D55" s="78">
        <v>28260</v>
      </c>
      <c r="E55" s="10" t="s">
        <v>31</v>
      </c>
      <c r="F55">
        <f>D55/1500</f>
        <v>18.84</v>
      </c>
      <c r="G55" t="s">
        <v>123</v>
      </c>
      <c r="K55" t="s">
        <v>148</v>
      </c>
      <c r="L55" s="61">
        <f>L54*1500</f>
        <v>20823.157894736843</v>
      </c>
      <c r="M55" t="s">
        <v>31</v>
      </c>
      <c r="N55">
        <f>L30/L19</f>
        <v>20823.157894736843</v>
      </c>
    </row>
    <row r="56" spans="2:14" x14ac:dyDescent="0.25">
      <c r="B56" s="20" t="s">
        <v>104</v>
      </c>
      <c r="C56" s="10"/>
      <c r="D56" s="58">
        <f>L30</f>
        <v>19782</v>
      </c>
      <c r="E56" s="10" t="s">
        <v>31</v>
      </c>
      <c r="K56" t="s">
        <v>135</v>
      </c>
      <c r="L56" s="61">
        <f>L55/D17</f>
        <v>4430.4591265397539</v>
      </c>
      <c r="M56" t="s">
        <v>25</v>
      </c>
    </row>
    <row r="57" spans="2:14" x14ac:dyDescent="0.25">
      <c r="K57" t="s">
        <v>136</v>
      </c>
      <c r="L57" s="61">
        <f>L54*50</f>
        <v>694.10526315789468</v>
      </c>
      <c r="M57" t="s">
        <v>129</v>
      </c>
    </row>
    <row r="58" spans="2:14" x14ac:dyDescent="0.25">
      <c r="K58" t="s">
        <v>149</v>
      </c>
      <c r="L58" s="61">
        <f>L56/242*30/0.65/1000</f>
        <v>0.84496995420338605</v>
      </c>
      <c r="M58" t="s">
        <v>56</v>
      </c>
    </row>
    <row r="60" spans="2:14" x14ac:dyDescent="0.25">
      <c r="B60" s="27" t="s">
        <v>41</v>
      </c>
      <c r="K60" s="32" t="s">
        <v>133</v>
      </c>
    </row>
    <row r="61" spans="2:14" x14ac:dyDescent="0.25">
      <c r="K61" t="s">
        <v>131</v>
      </c>
      <c r="L61" s="61">
        <f>L30/(1500*L20)</f>
        <v>14.653333333333334</v>
      </c>
      <c r="M61" t="s">
        <v>123</v>
      </c>
    </row>
    <row r="62" spans="2:14" x14ac:dyDescent="0.25">
      <c r="B62" s="27" t="s">
        <v>22</v>
      </c>
      <c r="K62" t="s">
        <v>150</v>
      </c>
      <c r="L62" s="61">
        <f>L61*1500</f>
        <v>21980</v>
      </c>
      <c r="M62" t="s">
        <v>31</v>
      </c>
    </row>
    <row r="63" spans="2:14" x14ac:dyDescent="0.25">
      <c r="B63" s="27" t="s">
        <v>43</v>
      </c>
      <c r="C63" s="32" t="s">
        <v>2</v>
      </c>
      <c r="D63" s="32" t="s">
        <v>3</v>
      </c>
      <c r="E63" s="32" t="s">
        <v>44</v>
      </c>
      <c r="K63" t="s">
        <v>139</v>
      </c>
      <c r="L63" s="61">
        <f>L62/D16</f>
        <v>11.666666666666666</v>
      </c>
      <c r="M63" t="s">
        <v>140</v>
      </c>
    </row>
    <row r="64" spans="2:14" x14ac:dyDescent="0.25">
      <c r="B64" s="14" t="s">
        <v>48</v>
      </c>
      <c r="C64" s="43">
        <v>120</v>
      </c>
      <c r="D64" t="s">
        <v>42</v>
      </c>
      <c r="K64" t="s">
        <v>132</v>
      </c>
      <c r="L64" s="61">
        <f>L61*50</f>
        <v>732.66666666666674</v>
      </c>
      <c r="M64" t="s">
        <v>129</v>
      </c>
    </row>
    <row r="65" spans="2:13" x14ac:dyDescent="0.25">
      <c r="B65" s="14" t="s">
        <v>49</v>
      </c>
      <c r="C65" s="43">
        <v>2.2000000000000002</v>
      </c>
      <c r="D65" t="s">
        <v>50</v>
      </c>
    </row>
    <row r="66" spans="2:13" x14ac:dyDescent="0.25">
      <c r="B66" s="14" t="s">
        <v>58</v>
      </c>
      <c r="C66" s="90">
        <f>2.5*10*2+2.5*15*2+2*C64</f>
        <v>365</v>
      </c>
      <c r="D66" t="s">
        <v>42</v>
      </c>
      <c r="E66" t="s">
        <v>51</v>
      </c>
    </row>
    <row r="67" spans="2:13" x14ac:dyDescent="0.25">
      <c r="B67" s="14" t="s">
        <v>52</v>
      </c>
      <c r="C67" s="90">
        <f>C66-150-120</f>
        <v>95</v>
      </c>
      <c r="D67" t="s">
        <v>42</v>
      </c>
      <c r="E67" t="s">
        <v>53</v>
      </c>
    </row>
    <row r="68" spans="2:13" x14ac:dyDescent="0.25">
      <c r="B68" s="14" t="s">
        <v>45</v>
      </c>
      <c r="C68" s="90">
        <f>5+0.5+5+1.5*3</f>
        <v>15</v>
      </c>
      <c r="D68" t="s">
        <v>42</v>
      </c>
    </row>
    <row r="69" spans="2:13" x14ac:dyDescent="0.25">
      <c r="B69" s="14" t="s">
        <v>46</v>
      </c>
      <c r="C69" s="43">
        <v>0</v>
      </c>
      <c r="D69" t="s">
        <v>47</v>
      </c>
    </row>
    <row r="71" spans="2:13" x14ac:dyDescent="0.25">
      <c r="B71" s="14" t="s">
        <v>54</v>
      </c>
      <c r="C71" s="51">
        <f>C64*C65</f>
        <v>264</v>
      </c>
      <c r="D71" t="s">
        <v>56</v>
      </c>
    </row>
    <row r="72" spans="2:13" x14ac:dyDescent="0.25">
      <c r="B72" s="14" t="s">
        <v>55</v>
      </c>
      <c r="C72" s="59">
        <f>C66/C71</f>
        <v>1.3825757575757576</v>
      </c>
      <c r="D72" t="s">
        <v>57</v>
      </c>
    </row>
    <row r="73" spans="2:13" x14ac:dyDescent="0.25">
      <c r="B73" s="14" t="s">
        <v>161</v>
      </c>
      <c r="C73" s="59">
        <f>D55/C64</f>
        <v>235.5</v>
      </c>
      <c r="D73" t="s">
        <v>75</v>
      </c>
    </row>
    <row r="75" spans="2:13" ht="30" x14ac:dyDescent="0.25">
      <c r="B75" s="14" t="s">
        <v>171</v>
      </c>
      <c r="C75" s="48">
        <v>10</v>
      </c>
      <c r="D75" t="s">
        <v>47</v>
      </c>
    </row>
    <row r="77" spans="2:13" x14ac:dyDescent="0.25">
      <c r="B77" s="27" t="s">
        <v>59</v>
      </c>
    </row>
    <row r="78" spans="2:13" s="13" customFormat="1" x14ac:dyDescent="0.25">
      <c r="K78"/>
      <c r="L78" s="14"/>
      <c r="M78"/>
    </row>
    <row r="79" spans="2:13" ht="30" x14ac:dyDescent="0.25">
      <c r="B79" s="27" t="s">
        <v>76</v>
      </c>
      <c r="K79" s="13"/>
      <c r="L79" s="13"/>
      <c r="M79" s="13"/>
    </row>
    <row r="80" spans="2:13" x14ac:dyDescent="0.25">
      <c r="B80" s="79" t="s">
        <v>68</v>
      </c>
      <c r="C80" s="80" t="s">
        <v>69</v>
      </c>
      <c r="D80" s="82" t="s">
        <v>3</v>
      </c>
    </row>
    <row r="81" spans="2:5" x14ac:dyDescent="0.25">
      <c r="B81" s="16" t="s">
        <v>70</v>
      </c>
      <c r="C81" s="62">
        <v>50</v>
      </c>
      <c r="D81" s="4" t="s">
        <v>63</v>
      </c>
    </row>
    <row r="82" spans="2:5" x14ac:dyDescent="0.25">
      <c r="B82" s="16" t="s">
        <v>71</v>
      </c>
      <c r="C82" s="62">
        <v>10</v>
      </c>
      <c r="D82" s="4" t="s">
        <v>63</v>
      </c>
    </row>
    <row r="83" spans="2:5" x14ac:dyDescent="0.25">
      <c r="B83" s="16" t="s">
        <v>72</v>
      </c>
      <c r="C83" s="62">
        <v>10</v>
      </c>
      <c r="D83" s="4" t="s">
        <v>63</v>
      </c>
    </row>
    <row r="84" spans="2:5" x14ac:dyDescent="0.25">
      <c r="B84" s="16" t="s">
        <v>73</v>
      </c>
      <c r="C84" s="62">
        <v>30</v>
      </c>
      <c r="D84" s="4" t="s">
        <v>63</v>
      </c>
    </row>
    <row r="85" spans="2:5" ht="12" customHeight="1" x14ac:dyDescent="0.25">
      <c r="B85" s="15" t="s">
        <v>74</v>
      </c>
      <c r="C85" s="63">
        <f>SUM(C81:C84)</f>
        <v>100</v>
      </c>
      <c r="D85" s="1" t="s">
        <v>63</v>
      </c>
    </row>
    <row r="87" spans="2:5" ht="30" x14ac:dyDescent="0.25">
      <c r="B87" s="29" t="s">
        <v>106</v>
      </c>
      <c r="C87" s="13" t="s">
        <v>60</v>
      </c>
      <c r="E87" s="13"/>
    </row>
    <row r="88" spans="2:5" ht="30" x14ac:dyDescent="0.25">
      <c r="B88" s="79" t="s">
        <v>78</v>
      </c>
      <c r="C88" s="80" t="s">
        <v>147</v>
      </c>
      <c r="D88" s="88" t="s">
        <v>61</v>
      </c>
      <c r="E88" s="80" t="s">
        <v>3</v>
      </c>
    </row>
    <row r="89" spans="2:5" x14ac:dyDescent="0.25">
      <c r="B89" s="21" t="s">
        <v>77</v>
      </c>
      <c r="C89" s="64">
        <v>5</v>
      </c>
      <c r="D89" s="66">
        <v>5</v>
      </c>
      <c r="E89" s="22" t="s">
        <v>63</v>
      </c>
    </row>
    <row r="90" spans="2:5" x14ac:dyDescent="0.25">
      <c r="B90" s="16" t="s">
        <v>77</v>
      </c>
      <c r="C90" s="62">
        <v>10</v>
      </c>
      <c r="D90" s="67">
        <v>8</v>
      </c>
      <c r="E90" s="7" t="s">
        <v>63</v>
      </c>
    </row>
    <row r="91" spans="2:5" x14ac:dyDescent="0.25">
      <c r="B91" s="16" t="s">
        <v>77</v>
      </c>
      <c r="C91" s="62">
        <v>16</v>
      </c>
      <c r="D91" s="67">
        <v>20</v>
      </c>
      <c r="E91" s="7" t="s">
        <v>63</v>
      </c>
    </row>
    <row r="92" spans="2:5" x14ac:dyDescent="0.25">
      <c r="B92" s="17" t="s">
        <v>62</v>
      </c>
      <c r="C92" s="65">
        <v>20</v>
      </c>
      <c r="D92" s="68">
        <v>15</v>
      </c>
      <c r="E92" s="8" t="s">
        <v>63</v>
      </c>
    </row>
    <row r="94" spans="2:5" x14ac:dyDescent="0.25">
      <c r="B94" s="27" t="s">
        <v>64</v>
      </c>
    </row>
    <row r="95" spans="2:5" ht="30" x14ac:dyDescent="0.25">
      <c r="B95" s="79" t="s">
        <v>158</v>
      </c>
      <c r="C95" s="84" t="s">
        <v>172</v>
      </c>
      <c r="D95" s="88" t="s">
        <v>61</v>
      </c>
      <c r="E95" s="80" t="s">
        <v>3</v>
      </c>
    </row>
    <row r="96" spans="2:5" ht="30" x14ac:dyDescent="0.25">
      <c r="B96" s="21" t="s">
        <v>67</v>
      </c>
      <c r="C96" s="69">
        <v>2.2999999999999998</v>
      </c>
      <c r="D96" s="72">
        <v>0</v>
      </c>
      <c r="E96" s="22" t="s">
        <v>63</v>
      </c>
    </row>
    <row r="97" spans="2:5" x14ac:dyDescent="0.25">
      <c r="B97" s="16" t="s">
        <v>65</v>
      </c>
      <c r="C97" s="70">
        <v>1.3</v>
      </c>
      <c r="D97" s="73">
        <v>5</v>
      </c>
      <c r="E97" s="7" t="s">
        <v>63</v>
      </c>
    </row>
    <row r="98" spans="2:5" x14ac:dyDescent="0.25">
      <c r="B98" s="17" t="s">
        <v>66</v>
      </c>
      <c r="C98" s="71">
        <v>0.8</v>
      </c>
      <c r="D98" s="74">
        <v>7</v>
      </c>
      <c r="E98" s="8" t="s">
        <v>63</v>
      </c>
    </row>
    <row r="100" spans="2:5" x14ac:dyDescent="0.25">
      <c r="B100" s="27" t="s">
        <v>79</v>
      </c>
    </row>
    <row r="102" spans="2:5" x14ac:dyDescent="0.25">
      <c r="B102" s="27" t="s">
        <v>159</v>
      </c>
    </row>
    <row r="103" spans="2:5" x14ac:dyDescent="0.25">
      <c r="B103" s="14" t="s">
        <v>107</v>
      </c>
    </row>
    <row r="104" spans="2:5" x14ac:dyDescent="0.25">
      <c r="B104" s="14" t="s">
        <v>109</v>
      </c>
    </row>
    <row r="105" spans="2:5" x14ac:dyDescent="0.25">
      <c r="B105" s="14" t="s">
        <v>108</v>
      </c>
    </row>
    <row r="110" spans="2:5" x14ac:dyDescent="0.25">
      <c r="B110" s="27" t="s">
        <v>1</v>
      </c>
      <c r="C110" s="32" t="s">
        <v>101</v>
      </c>
      <c r="D110" s="32" t="s">
        <v>3</v>
      </c>
    </row>
    <row r="111" spans="2:5" x14ac:dyDescent="0.25">
      <c r="B111" s="14" t="s">
        <v>96</v>
      </c>
      <c r="C111" s="52">
        <f>$L$30*D89/100</f>
        <v>989.1</v>
      </c>
      <c r="D111" t="s">
        <v>31</v>
      </c>
    </row>
    <row r="112" spans="2:5" x14ac:dyDescent="0.25">
      <c r="B112" s="14" t="s">
        <v>97</v>
      </c>
      <c r="C112" s="52">
        <f>$L$30*D90/100</f>
        <v>1582.56</v>
      </c>
      <c r="D112" t="s">
        <v>31</v>
      </c>
    </row>
    <row r="113" spans="2:4" x14ac:dyDescent="0.25">
      <c r="B113" s="14" t="s">
        <v>98</v>
      </c>
      <c r="C113" s="52">
        <f>$L$30*D91/100</f>
        <v>3956.4</v>
      </c>
      <c r="D113" t="s">
        <v>31</v>
      </c>
    </row>
    <row r="114" spans="2:4" x14ac:dyDescent="0.25">
      <c r="B114" s="14" t="s">
        <v>160</v>
      </c>
      <c r="C114" s="52">
        <f>$L$30*D98/100</f>
        <v>1384.74</v>
      </c>
      <c r="D114" t="s">
        <v>31</v>
      </c>
    </row>
    <row r="115" spans="2:4" x14ac:dyDescent="0.25">
      <c r="B115" s="14" t="s">
        <v>99</v>
      </c>
      <c r="C115" s="52">
        <f>$L$30*D92/100</f>
        <v>2967.3</v>
      </c>
      <c r="D115" t="s">
        <v>31</v>
      </c>
    </row>
    <row r="116" spans="2:4" x14ac:dyDescent="0.25">
      <c r="B116" s="14" t="s">
        <v>100</v>
      </c>
      <c r="C116" s="52">
        <f>C112+C114+C115</f>
        <v>5934.6</v>
      </c>
      <c r="D116" t="s">
        <v>31</v>
      </c>
    </row>
    <row r="117" spans="2:4" x14ac:dyDescent="0.25">
      <c r="B117" s="14" t="s">
        <v>103</v>
      </c>
      <c r="C117" s="52">
        <f>L30-C116</f>
        <v>13847.4</v>
      </c>
      <c r="D117" t="s">
        <v>31</v>
      </c>
    </row>
  </sheetData>
  <sheetProtection sheet="1" objects="1" scenario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117"/>
  <sheetViews>
    <sheetView zoomScale="140" zoomScaleNormal="140" workbookViewId="0">
      <selection activeCell="R12" sqref="R12"/>
    </sheetView>
  </sheetViews>
  <sheetFormatPr defaultRowHeight="15" x14ac:dyDescent="0.25"/>
  <cols>
    <col min="2" max="2" width="32.7109375" style="14" customWidth="1"/>
    <col min="3" max="3" width="14" customWidth="1"/>
    <col min="4" max="4" width="11.7109375" bestFit="1" customWidth="1"/>
    <col min="5" max="5" width="9.140625" customWidth="1"/>
    <col min="11" max="11" width="33.5703125" customWidth="1"/>
    <col min="12" max="12" width="12" style="14" customWidth="1"/>
    <col min="16" max="16" width="29.28515625" customWidth="1"/>
    <col min="17" max="17" width="11.140625" bestFit="1" customWidth="1"/>
  </cols>
  <sheetData>
    <row r="1" spans="2:18" x14ac:dyDescent="0.25">
      <c r="B1" s="27" t="s">
        <v>167</v>
      </c>
    </row>
    <row r="2" spans="2:18" ht="30" x14ac:dyDescent="0.25">
      <c r="B2" s="45" t="s">
        <v>173</v>
      </c>
    </row>
    <row r="3" spans="2:18" ht="30" x14ac:dyDescent="0.25">
      <c r="B3" s="47" t="s">
        <v>165</v>
      </c>
    </row>
    <row r="4" spans="2:18" ht="30" x14ac:dyDescent="0.25">
      <c r="B4" s="49" t="s">
        <v>166</v>
      </c>
    </row>
    <row r="5" spans="2:18" x14ac:dyDescent="0.25">
      <c r="B5" s="50"/>
    </row>
    <row r="6" spans="2:18" x14ac:dyDescent="0.25">
      <c r="B6" s="27" t="s">
        <v>0</v>
      </c>
      <c r="K6" s="32" t="s">
        <v>80</v>
      </c>
      <c r="P6" s="32" t="s">
        <v>141</v>
      </c>
    </row>
    <row r="8" spans="2:18" ht="15.75" thickBot="1" x14ac:dyDescent="0.3">
      <c r="B8" s="33" t="s">
        <v>81</v>
      </c>
      <c r="C8" s="32"/>
      <c r="K8" s="33" t="s">
        <v>81</v>
      </c>
      <c r="P8" s="32" t="s">
        <v>142</v>
      </c>
      <c r="Q8" s="120"/>
    </row>
    <row r="9" spans="2:18" ht="16.5" thickTop="1" thickBot="1" x14ac:dyDescent="0.3">
      <c r="P9" s="121" t="s">
        <v>164</v>
      </c>
      <c r="Q9" s="104">
        <v>13</v>
      </c>
      <c r="R9" t="s">
        <v>123</v>
      </c>
    </row>
    <row r="10" spans="2:18" ht="15.75" thickTop="1" x14ac:dyDescent="0.25">
      <c r="B10" s="79" t="s">
        <v>1</v>
      </c>
      <c r="C10" s="80" t="s">
        <v>4</v>
      </c>
      <c r="D10" s="81" t="s">
        <v>2</v>
      </c>
      <c r="E10" s="82" t="s">
        <v>3</v>
      </c>
      <c r="K10" s="32" t="s">
        <v>89</v>
      </c>
      <c r="P10" t="s">
        <v>143</v>
      </c>
      <c r="Q10" s="126">
        <f>D29+L48</f>
        <v>10536</v>
      </c>
      <c r="R10" t="s">
        <v>31</v>
      </c>
    </row>
    <row r="11" spans="2:18" x14ac:dyDescent="0.25">
      <c r="B11" s="16" t="s">
        <v>5</v>
      </c>
      <c r="C11" s="7" t="s">
        <v>13</v>
      </c>
      <c r="D11" s="34">
        <v>6.95</v>
      </c>
      <c r="E11" s="4" t="s">
        <v>12</v>
      </c>
      <c r="K11" s="83" t="s">
        <v>88</v>
      </c>
      <c r="L11" s="84" t="s">
        <v>82</v>
      </c>
    </row>
    <row r="12" spans="2:18" ht="30" x14ac:dyDescent="0.25">
      <c r="B12" s="16"/>
      <c r="C12" s="7" t="s">
        <v>14</v>
      </c>
      <c r="D12" s="34">
        <v>12.87</v>
      </c>
      <c r="E12" s="4" t="s">
        <v>16</v>
      </c>
      <c r="K12" s="2" t="s">
        <v>83</v>
      </c>
      <c r="L12" s="37">
        <v>0.7</v>
      </c>
      <c r="P12" s="27" t="s">
        <v>144</v>
      </c>
    </row>
    <row r="13" spans="2:18" x14ac:dyDescent="0.25">
      <c r="B13" s="16"/>
      <c r="C13" s="7" t="s">
        <v>15</v>
      </c>
      <c r="D13" s="34">
        <v>25.4</v>
      </c>
      <c r="E13" s="4" t="s">
        <v>17</v>
      </c>
      <c r="K13" s="2" t="s">
        <v>84</v>
      </c>
      <c r="L13" s="37">
        <v>0.8</v>
      </c>
      <c r="P13" t="s">
        <v>145</v>
      </c>
      <c r="Q13" s="90">
        <f>Q10/1100</f>
        <v>9.5781818181818181</v>
      </c>
      <c r="R13" t="s">
        <v>123</v>
      </c>
    </row>
    <row r="14" spans="2:18" x14ac:dyDescent="0.25">
      <c r="B14" s="16" t="s">
        <v>6</v>
      </c>
      <c r="C14" s="7" t="s">
        <v>9</v>
      </c>
      <c r="D14" s="34">
        <v>9.5</v>
      </c>
      <c r="E14" s="4" t="s">
        <v>18</v>
      </c>
      <c r="K14" s="5" t="s">
        <v>85</v>
      </c>
      <c r="L14" s="38">
        <v>0.85</v>
      </c>
      <c r="P14" t="s">
        <v>146</v>
      </c>
      <c r="Q14" s="90">
        <f>Q13/0.3</f>
        <v>31.927272727272729</v>
      </c>
    </row>
    <row r="15" spans="2:18" x14ac:dyDescent="0.25">
      <c r="B15" s="16" t="s">
        <v>20</v>
      </c>
      <c r="C15" s="7" t="s">
        <v>21</v>
      </c>
      <c r="D15" s="34">
        <v>9.98</v>
      </c>
      <c r="E15" s="4" t="s">
        <v>12</v>
      </c>
      <c r="P15" t="s">
        <v>163</v>
      </c>
      <c r="Q15" s="90">
        <f>Q14*1.65/0.8</f>
        <v>65.849999999999994</v>
      </c>
      <c r="R15" t="s">
        <v>42</v>
      </c>
    </row>
    <row r="16" spans="2:18" x14ac:dyDescent="0.25">
      <c r="B16" s="16" t="s">
        <v>7</v>
      </c>
      <c r="C16" s="7" t="s">
        <v>10</v>
      </c>
      <c r="D16" s="35">
        <v>1884</v>
      </c>
      <c r="E16" s="4" t="s">
        <v>19</v>
      </c>
      <c r="K16" s="32" t="s">
        <v>90</v>
      </c>
    </row>
    <row r="17" spans="2:18" x14ac:dyDescent="0.25">
      <c r="B17" s="17" t="s">
        <v>8</v>
      </c>
      <c r="C17" s="8" t="s">
        <v>11</v>
      </c>
      <c r="D17" s="36">
        <v>4.7</v>
      </c>
      <c r="E17" s="6" t="s">
        <v>16</v>
      </c>
      <c r="K17" s="80" t="s">
        <v>88</v>
      </c>
      <c r="L17" s="84" t="s">
        <v>82</v>
      </c>
      <c r="P17" s="32" t="s">
        <v>151</v>
      </c>
    </row>
    <row r="18" spans="2:18" x14ac:dyDescent="0.25">
      <c r="K18" s="23" t="s">
        <v>86</v>
      </c>
      <c r="L18" s="39">
        <v>0.98</v>
      </c>
      <c r="P18" t="s">
        <v>152</v>
      </c>
      <c r="Q18" s="51">
        <f>0.8*Q9</f>
        <v>10.4</v>
      </c>
      <c r="R18" t="s">
        <v>123</v>
      </c>
    </row>
    <row r="19" spans="2:18" ht="30" x14ac:dyDescent="0.25">
      <c r="B19" s="27" t="s">
        <v>157</v>
      </c>
      <c r="K19" s="7" t="s">
        <v>87</v>
      </c>
      <c r="L19" s="39">
        <v>0.95</v>
      </c>
      <c r="P19" t="s">
        <v>153</v>
      </c>
      <c r="Q19" s="51">
        <f>Q18/0.3</f>
        <v>34.666666666666671</v>
      </c>
    </row>
    <row r="20" spans="2:18" x14ac:dyDescent="0.25">
      <c r="B20" s="27" t="s">
        <v>29</v>
      </c>
      <c r="K20" s="9" t="s">
        <v>138</v>
      </c>
      <c r="L20" s="39">
        <v>0.9</v>
      </c>
      <c r="P20" t="s">
        <v>154</v>
      </c>
      <c r="Q20" s="51">
        <f>Q19*1.65/0.8</f>
        <v>71.5</v>
      </c>
    </row>
    <row r="21" spans="2:18" ht="15.75" thickBot="1" x14ac:dyDescent="0.3">
      <c r="B21" s="79" t="s">
        <v>1</v>
      </c>
      <c r="C21" s="80" t="s">
        <v>4</v>
      </c>
      <c r="D21" s="94" t="s">
        <v>2</v>
      </c>
      <c r="E21" s="82" t="s">
        <v>3</v>
      </c>
      <c r="K21" s="8" t="s">
        <v>137</v>
      </c>
      <c r="L21" s="40">
        <v>1</v>
      </c>
      <c r="P21" t="s">
        <v>155</v>
      </c>
      <c r="Q21" s="52">
        <f>Q18*1100</f>
        <v>11440</v>
      </c>
      <c r="R21" t="s">
        <v>31</v>
      </c>
    </row>
    <row r="22" spans="2:18" ht="15.75" thickTop="1" x14ac:dyDescent="0.25">
      <c r="B22" s="16" t="s">
        <v>23</v>
      </c>
      <c r="C22" s="2" t="s">
        <v>32</v>
      </c>
      <c r="D22" s="95"/>
      <c r="E22" s="4" t="s">
        <v>24</v>
      </c>
      <c r="G22" s="3"/>
      <c r="P22" t="s">
        <v>156</v>
      </c>
      <c r="Q22" s="52">
        <f>Q10-Q21</f>
        <v>-904</v>
      </c>
      <c r="R22" t="s">
        <v>31</v>
      </c>
    </row>
    <row r="23" spans="2:18" x14ac:dyDescent="0.25">
      <c r="B23" s="16"/>
      <c r="C23" s="2" t="s">
        <v>33</v>
      </c>
      <c r="D23" s="96"/>
      <c r="E23" s="4" t="s">
        <v>25</v>
      </c>
      <c r="G23" s="3"/>
      <c r="K23" s="32" t="s">
        <v>91</v>
      </c>
    </row>
    <row r="24" spans="2:18" x14ac:dyDescent="0.25">
      <c r="B24" s="16"/>
      <c r="C24" s="2" t="s">
        <v>34</v>
      </c>
      <c r="D24" s="96"/>
      <c r="E24" s="4" t="s">
        <v>26</v>
      </c>
      <c r="G24" s="3"/>
      <c r="K24" t="s">
        <v>92</v>
      </c>
      <c r="L24" s="92" t="s">
        <v>36</v>
      </c>
    </row>
    <row r="25" spans="2:18" x14ac:dyDescent="0.25">
      <c r="B25" s="16" t="s">
        <v>35</v>
      </c>
      <c r="C25" s="2" t="s">
        <v>35</v>
      </c>
      <c r="D25" s="96"/>
      <c r="E25" s="4" t="s">
        <v>27</v>
      </c>
      <c r="K25" s="83" t="s">
        <v>88</v>
      </c>
      <c r="L25" s="84" t="s">
        <v>2</v>
      </c>
      <c r="M25" s="82" t="s">
        <v>3</v>
      </c>
    </row>
    <row r="26" spans="2:18" x14ac:dyDescent="0.25">
      <c r="B26" s="16" t="s">
        <v>36</v>
      </c>
      <c r="C26" s="2" t="s">
        <v>36</v>
      </c>
      <c r="D26" s="96"/>
      <c r="E26" s="4" t="s">
        <v>24</v>
      </c>
      <c r="K26" s="2" t="s">
        <v>83</v>
      </c>
      <c r="L26" s="53">
        <f>D51*L12</f>
        <v>26376</v>
      </c>
      <c r="M26" s="4" t="s">
        <v>31</v>
      </c>
    </row>
    <row r="27" spans="2:18" x14ac:dyDescent="0.25">
      <c r="B27" s="16" t="s">
        <v>93</v>
      </c>
      <c r="C27" s="2" t="s">
        <v>37</v>
      </c>
      <c r="D27" s="96">
        <v>20</v>
      </c>
      <c r="E27" s="4" t="s">
        <v>28</v>
      </c>
      <c r="K27" s="2" t="s">
        <v>84</v>
      </c>
      <c r="L27" s="53">
        <f>D50*L13</f>
        <v>0</v>
      </c>
      <c r="M27" s="4" t="s">
        <v>31</v>
      </c>
    </row>
    <row r="28" spans="2:18" x14ac:dyDescent="0.25">
      <c r="B28" s="16" t="s">
        <v>94</v>
      </c>
      <c r="C28" s="2" t="s">
        <v>38</v>
      </c>
      <c r="D28" s="96"/>
      <c r="E28" s="4" t="s">
        <v>25</v>
      </c>
      <c r="K28" s="5" t="s">
        <v>85</v>
      </c>
      <c r="L28" s="54">
        <f>D46*L14</f>
        <v>0</v>
      </c>
      <c r="M28" s="6" t="s">
        <v>31</v>
      </c>
    </row>
    <row r="29" spans="2:18" ht="15.75" thickBot="1" x14ac:dyDescent="0.3">
      <c r="B29" s="18" t="s">
        <v>95</v>
      </c>
      <c r="C29" s="93" t="s">
        <v>30</v>
      </c>
      <c r="D29" s="97">
        <v>3000</v>
      </c>
      <c r="E29" s="11" t="s">
        <v>31</v>
      </c>
      <c r="L29" s="118"/>
    </row>
    <row r="30" spans="2:18" ht="16.5" thickTop="1" thickBot="1" x14ac:dyDescent="0.3">
      <c r="B30" s="20"/>
      <c r="C30" s="10"/>
      <c r="D30" s="31"/>
      <c r="E30" s="10"/>
      <c r="K30" s="32" t="s">
        <v>104</v>
      </c>
      <c r="L30" s="119">
        <v>26376</v>
      </c>
      <c r="M30" t="s">
        <v>31</v>
      </c>
    </row>
    <row r="31" spans="2:18" ht="15.75" thickTop="1" x14ac:dyDescent="0.25">
      <c r="B31" s="19"/>
      <c r="C31" s="3"/>
      <c r="D31" s="3"/>
      <c r="E31" s="3"/>
      <c r="L31" s="26"/>
    </row>
    <row r="32" spans="2:18" x14ac:dyDescent="0.25">
      <c r="B32" s="28" t="s">
        <v>39</v>
      </c>
    </row>
    <row r="33" spans="2:15" ht="15.75" thickBot="1" x14ac:dyDescent="0.3">
      <c r="B33" s="79" t="s">
        <v>1</v>
      </c>
      <c r="C33" s="80" t="s">
        <v>4</v>
      </c>
      <c r="D33" s="94" t="s">
        <v>2</v>
      </c>
      <c r="E33" s="80" t="s">
        <v>3</v>
      </c>
      <c r="K33" s="32" t="s">
        <v>105</v>
      </c>
    </row>
    <row r="34" spans="2:15" ht="15.75" thickTop="1" x14ac:dyDescent="0.25">
      <c r="B34" s="16" t="s">
        <v>23</v>
      </c>
      <c r="C34" s="2" t="s">
        <v>32</v>
      </c>
      <c r="D34" s="95"/>
      <c r="E34" s="4" t="s">
        <v>40</v>
      </c>
    </row>
    <row r="35" spans="2:15" x14ac:dyDescent="0.25">
      <c r="B35" s="16"/>
      <c r="C35" s="2" t="s">
        <v>33</v>
      </c>
      <c r="D35" s="96"/>
      <c r="E35" s="4" t="s">
        <v>40</v>
      </c>
      <c r="K35" s="32" t="s">
        <v>110</v>
      </c>
    </row>
    <row r="36" spans="2:15" x14ac:dyDescent="0.25">
      <c r="B36" s="16"/>
      <c r="C36" s="2" t="s">
        <v>34</v>
      </c>
      <c r="D36" s="96"/>
      <c r="E36" s="4" t="s">
        <v>40</v>
      </c>
      <c r="K36" s="32" t="s">
        <v>116</v>
      </c>
    </row>
    <row r="37" spans="2:15" x14ac:dyDescent="0.25">
      <c r="B37" s="16" t="s">
        <v>35</v>
      </c>
      <c r="C37" s="2" t="s">
        <v>35</v>
      </c>
      <c r="D37" s="96"/>
      <c r="E37" s="4" t="s">
        <v>40</v>
      </c>
      <c r="K37" s="83" t="s">
        <v>169</v>
      </c>
      <c r="L37" s="84" t="s">
        <v>4</v>
      </c>
      <c r="M37" s="84" t="s">
        <v>111</v>
      </c>
    </row>
    <row r="38" spans="2:15" x14ac:dyDescent="0.25">
      <c r="B38" s="16" t="s">
        <v>36</v>
      </c>
      <c r="C38" s="2" t="s">
        <v>36</v>
      </c>
      <c r="D38" s="96"/>
      <c r="E38" s="4" t="s">
        <v>40</v>
      </c>
      <c r="K38" s="2" t="s">
        <v>162</v>
      </c>
      <c r="L38" s="23" t="s">
        <v>118</v>
      </c>
      <c r="M38" s="41">
        <v>2.8</v>
      </c>
    </row>
    <row r="39" spans="2:15" x14ac:dyDescent="0.25">
      <c r="B39" s="16" t="s">
        <v>93</v>
      </c>
      <c r="C39" s="2" t="s">
        <v>37</v>
      </c>
      <c r="D39" s="96">
        <v>1200</v>
      </c>
      <c r="E39" s="4" t="s">
        <v>40</v>
      </c>
      <c r="K39" s="2" t="s">
        <v>112</v>
      </c>
      <c r="L39" s="23" t="s">
        <v>117</v>
      </c>
      <c r="M39" s="41">
        <v>4</v>
      </c>
    </row>
    <row r="40" spans="2:15" x14ac:dyDescent="0.25">
      <c r="B40" s="16" t="s">
        <v>94</v>
      </c>
      <c r="C40" s="2" t="s">
        <v>38</v>
      </c>
      <c r="D40" s="96"/>
      <c r="E40" s="4" t="s">
        <v>40</v>
      </c>
      <c r="K40" s="2" t="s">
        <v>113</v>
      </c>
      <c r="L40" s="23" t="s">
        <v>119</v>
      </c>
      <c r="M40" s="41">
        <v>3.5</v>
      </c>
    </row>
    <row r="41" spans="2:15" ht="15.75" thickBot="1" x14ac:dyDescent="0.3">
      <c r="B41" s="18" t="s">
        <v>95</v>
      </c>
      <c r="C41" s="93" t="s">
        <v>30</v>
      </c>
      <c r="D41" s="97"/>
      <c r="E41" s="6" t="s">
        <v>40</v>
      </c>
      <c r="K41" s="2" t="s">
        <v>114</v>
      </c>
      <c r="L41" s="23" t="s">
        <v>120</v>
      </c>
      <c r="M41" s="41">
        <v>3.5</v>
      </c>
    </row>
    <row r="42" spans="2:15" ht="16.5" thickTop="1" thickBot="1" x14ac:dyDescent="0.3">
      <c r="K42" s="5" t="s">
        <v>115</v>
      </c>
      <c r="L42" s="24" t="s">
        <v>121</v>
      </c>
      <c r="M42" s="42">
        <v>2.8</v>
      </c>
    </row>
    <row r="43" spans="2:15" ht="30.75" thickBot="1" x14ac:dyDescent="0.3">
      <c r="B43" s="27" t="s">
        <v>168</v>
      </c>
      <c r="K43" s="85" t="s">
        <v>170</v>
      </c>
      <c r="L43" s="86"/>
      <c r="M43" s="87"/>
      <c r="N43" s="87"/>
      <c r="O43" s="87"/>
    </row>
    <row r="44" spans="2:15" ht="16.5" thickTop="1" thickBot="1" x14ac:dyDescent="0.3">
      <c r="K44" t="s">
        <v>122</v>
      </c>
      <c r="L44" s="122" t="s">
        <v>119</v>
      </c>
      <c r="M44" s="104">
        <v>3.5</v>
      </c>
      <c r="N44" s="32"/>
    </row>
    <row r="45" spans="2:15" ht="15.75" thickTop="1" x14ac:dyDescent="0.25">
      <c r="B45" s="79" t="s">
        <v>1</v>
      </c>
      <c r="C45" s="80" t="s">
        <v>4</v>
      </c>
      <c r="D45" s="80" t="s">
        <v>2</v>
      </c>
      <c r="E45" s="82" t="s">
        <v>3</v>
      </c>
      <c r="K45" t="s">
        <v>124</v>
      </c>
      <c r="L45" s="60">
        <f>L30/(1500)</f>
        <v>17.584</v>
      </c>
      <c r="M45" t="s">
        <v>123</v>
      </c>
    </row>
    <row r="46" spans="2:15" x14ac:dyDescent="0.25">
      <c r="B46" s="16" t="s">
        <v>23</v>
      </c>
      <c r="C46" s="7" t="s">
        <v>32</v>
      </c>
      <c r="D46" s="75">
        <f t="shared" ref="D46:D52" si="0">D11*D22</f>
        <v>0</v>
      </c>
      <c r="E46" s="4" t="s">
        <v>31</v>
      </c>
      <c r="K46" t="s">
        <v>125</v>
      </c>
      <c r="L46" s="60">
        <f>L45/M44</f>
        <v>5.024</v>
      </c>
      <c r="M46" t="s">
        <v>123</v>
      </c>
    </row>
    <row r="47" spans="2:15" x14ac:dyDescent="0.25">
      <c r="B47" s="16"/>
      <c r="C47" s="7" t="s">
        <v>33</v>
      </c>
      <c r="D47" s="76">
        <f t="shared" si="0"/>
        <v>0</v>
      </c>
      <c r="E47" s="4" t="s">
        <v>31</v>
      </c>
    </row>
    <row r="48" spans="2:15" x14ac:dyDescent="0.25">
      <c r="B48" s="16"/>
      <c r="C48" s="7" t="s">
        <v>34</v>
      </c>
      <c r="D48" s="76">
        <f t="shared" si="0"/>
        <v>0</v>
      </c>
      <c r="E48" s="4" t="s">
        <v>31</v>
      </c>
      <c r="K48" t="s">
        <v>126</v>
      </c>
      <c r="L48" s="61">
        <f>L30/M44</f>
        <v>7536</v>
      </c>
      <c r="M48" t="s">
        <v>31</v>
      </c>
    </row>
    <row r="49" spans="2:14" x14ac:dyDescent="0.25">
      <c r="B49" s="16" t="s">
        <v>35</v>
      </c>
      <c r="C49" s="7" t="s">
        <v>35</v>
      </c>
      <c r="D49" s="76">
        <f t="shared" si="0"/>
        <v>0</v>
      </c>
      <c r="E49" s="4" t="s">
        <v>31</v>
      </c>
    </row>
    <row r="50" spans="2:14" x14ac:dyDescent="0.25">
      <c r="B50" s="16" t="s">
        <v>36</v>
      </c>
      <c r="C50" s="7" t="s">
        <v>36</v>
      </c>
      <c r="D50" s="76">
        <f t="shared" si="0"/>
        <v>0</v>
      </c>
      <c r="E50" s="4" t="s">
        <v>31</v>
      </c>
      <c r="K50" s="32" t="s">
        <v>127</v>
      </c>
    </row>
    <row r="51" spans="2:14" x14ac:dyDescent="0.25">
      <c r="B51" s="16" t="s">
        <v>93</v>
      </c>
      <c r="C51" s="7" t="s">
        <v>37</v>
      </c>
      <c r="D51" s="76">
        <f t="shared" si="0"/>
        <v>37680</v>
      </c>
      <c r="E51" s="4" t="s">
        <v>31</v>
      </c>
      <c r="K51" t="s">
        <v>128</v>
      </c>
      <c r="L51" s="89">
        <f>L45*50</f>
        <v>879.19999999999993</v>
      </c>
      <c r="M51" t="s">
        <v>129</v>
      </c>
    </row>
    <row r="52" spans="2:14" x14ac:dyDescent="0.25">
      <c r="B52" s="16" t="s">
        <v>94</v>
      </c>
      <c r="C52" s="7" t="s">
        <v>38</v>
      </c>
      <c r="D52" s="76">
        <f t="shared" si="0"/>
        <v>0</v>
      </c>
      <c r="E52" s="4" t="s">
        <v>31</v>
      </c>
    </row>
    <row r="53" spans="2:14" x14ac:dyDescent="0.25">
      <c r="B53" s="18" t="s">
        <v>95</v>
      </c>
      <c r="C53" s="12" t="s">
        <v>30</v>
      </c>
      <c r="D53" s="77">
        <f>D29</f>
        <v>3000</v>
      </c>
      <c r="E53" s="11" t="s">
        <v>31</v>
      </c>
      <c r="K53" s="32" t="s">
        <v>130</v>
      </c>
    </row>
    <row r="54" spans="2:14" ht="15.75" thickBot="1" x14ac:dyDescent="0.3">
      <c r="B54" s="20"/>
      <c r="C54" s="10"/>
      <c r="D54" s="98"/>
      <c r="E54" s="10"/>
      <c r="K54" t="s">
        <v>134</v>
      </c>
      <c r="L54" s="61">
        <f>L30/(1500*L19)</f>
        <v>18.509473684210526</v>
      </c>
      <c r="M54" t="s">
        <v>123</v>
      </c>
    </row>
    <row r="55" spans="2:14" ht="16.5" thickTop="1" thickBot="1" x14ac:dyDescent="0.3">
      <c r="B55" s="20" t="s">
        <v>102</v>
      </c>
      <c r="C55" s="99"/>
      <c r="D55" s="100">
        <v>37680</v>
      </c>
      <c r="E55" s="10" t="s">
        <v>31</v>
      </c>
      <c r="F55">
        <f>D55/1500</f>
        <v>25.12</v>
      </c>
      <c r="G55" t="s">
        <v>123</v>
      </c>
      <c r="K55" t="s">
        <v>148</v>
      </c>
      <c r="L55" s="61">
        <f>L54*1500</f>
        <v>27764.21052631579</v>
      </c>
      <c r="M55" t="s">
        <v>31</v>
      </c>
      <c r="N55">
        <f>L30/L19</f>
        <v>27764.21052631579</v>
      </c>
    </row>
    <row r="56" spans="2:14" ht="15.75" thickTop="1" x14ac:dyDescent="0.25">
      <c r="B56" s="20" t="s">
        <v>104</v>
      </c>
      <c r="C56" s="10"/>
      <c r="D56" s="58">
        <f>L30</f>
        <v>26376</v>
      </c>
      <c r="E56" s="10" t="s">
        <v>31</v>
      </c>
      <c r="K56" t="s">
        <v>135</v>
      </c>
      <c r="L56" s="61">
        <f>L55/D17</f>
        <v>5907.278835386338</v>
      </c>
      <c r="M56" t="s">
        <v>25</v>
      </c>
    </row>
    <row r="57" spans="2:14" x14ac:dyDescent="0.25">
      <c r="K57" t="s">
        <v>136</v>
      </c>
      <c r="L57" s="61">
        <f>L54*50</f>
        <v>925.47368421052636</v>
      </c>
      <c r="M57" t="s">
        <v>129</v>
      </c>
    </row>
    <row r="58" spans="2:14" x14ac:dyDescent="0.25">
      <c r="K58" t="s">
        <v>149</v>
      </c>
      <c r="L58" s="61">
        <f>L56/242*30/0.65/1000</f>
        <v>1.1266266056045144</v>
      </c>
      <c r="M58" t="s">
        <v>56</v>
      </c>
    </row>
    <row r="60" spans="2:14" x14ac:dyDescent="0.25">
      <c r="B60" s="27" t="s">
        <v>41</v>
      </c>
      <c r="K60" s="32" t="s">
        <v>133</v>
      </c>
    </row>
    <row r="61" spans="2:14" x14ac:dyDescent="0.25">
      <c r="K61" t="s">
        <v>131</v>
      </c>
      <c r="L61" s="61">
        <f>L30/(1500*L20)</f>
        <v>19.537777777777777</v>
      </c>
      <c r="M61" t="s">
        <v>123</v>
      </c>
    </row>
    <row r="62" spans="2:14" x14ac:dyDescent="0.25">
      <c r="B62" s="27" t="s">
        <v>22</v>
      </c>
      <c r="K62" t="s">
        <v>150</v>
      </c>
      <c r="L62" s="61">
        <f>L61*1500</f>
        <v>29306.666666666664</v>
      </c>
      <c r="M62" t="s">
        <v>31</v>
      </c>
    </row>
    <row r="63" spans="2:14" ht="15.75" thickBot="1" x14ac:dyDescent="0.3">
      <c r="B63" s="27" t="s">
        <v>43</v>
      </c>
      <c r="C63" s="32" t="s">
        <v>2</v>
      </c>
      <c r="D63" s="32" t="s">
        <v>3</v>
      </c>
      <c r="E63" s="32" t="s">
        <v>44</v>
      </c>
      <c r="K63" t="s">
        <v>139</v>
      </c>
      <c r="L63" s="61">
        <f>L62/D16</f>
        <v>15.555555555555554</v>
      </c>
      <c r="M63" t="s">
        <v>140</v>
      </c>
    </row>
    <row r="64" spans="2:14" ht="15.75" thickTop="1" x14ac:dyDescent="0.25">
      <c r="B64" s="14" t="s">
        <v>48</v>
      </c>
      <c r="C64" s="101">
        <v>120</v>
      </c>
      <c r="D64" t="s">
        <v>42</v>
      </c>
      <c r="K64" t="s">
        <v>132</v>
      </c>
      <c r="L64" s="61">
        <f>L61*50</f>
        <v>976.8888888888888</v>
      </c>
      <c r="M64" t="s">
        <v>129</v>
      </c>
    </row>
    <row r="65" spans="2:13" ht="15.75" thickBot="1" x14ac:dyDescent="0.3">
      <c r="B65" s="14" t="s">
        <v>49</v>
      </c>
      <c r="C65" s="102">
        <v>2.2999999999999998</v>
      </c>
      <c r="D65" t="s">
        <v>50</v>
      </c>
    </row>
    <row r="66" spans="2:13" ht="15.75" thickTop="1" x14ac:dyDescent="0.25">
      <c r="B66" s="14" t="s">
        <v>58</v>
      </c>
      <c r="C66" s="90">
        <f>2.5*10*2+2.5*15*2+2*C64</f>
        <v>365</v>
      </c>
      <c r="D66" t="s">
        <v>42</v>
      </c>
      <c r="E66" t="s">
        <v>51</v>
      </c>
    </row>
    <row r="67" spans="2:13" x14ac:dyDescent="0.25">
      <c r="B67" s="14" t="s">
        <v>52</v>
      </c>
      <c r="C67" s="90">
        <f>C66-150-120</f>
        <v>95</v>
      </c>
      <c r="D67" t="s">
        <v>42</v>
      </c>
      <c r="E67" t="s">
        <v>53</v>
      </c>
    </row>
    <row r="68" spans="2:13" ht="15.75" thickBot="1" x14ac:dyDescent="0.3">
      <c r="B68" s="14" t="s">
        <v>45</v>
      </c>
      <c r="C68" s="103">
        <f>5+0.5+5+1.5*3</f>
        <v>15</v>
      </c>
      <c r="D68" t="s">
        <v>42</v>
      </c>
    </row>
    <row r="69" spans="2:13" ht="16.5" thickTop="1" thickBot="1" x14ac:dyDescent="0.3">
      <c r="B69" s="105" t="s">
        <v>46</v>
      </c>
      <c r="C69" s="104">
        <v>0</v>
      </c>
      <c r="D69" t="s">
        <v>47</v>
      </c>
    </row>
    <row r="70" spans="2:13" ht="15.75" thickTop="1" x14ac:dyDescent="0.25"/>
    <row r="71" spans="2:13" x14ac:dyDescent="0.25">
      <c r="B71" s="14" t="s">
        <v>54</v>
      </c>
      <c r="C71" s="51">
        <f>C64*C65</f>
        <v>276</v>
      </c>
      <c r="D71" t="s">
        <v>56</v>
      </c>
    </row>
    <row r="72" spans="2:13" x14ac:dyDescent="0.25">
      <c r="B72" s="14" t="s">
        <v>55</v>
      </c>
      <c r="C72" s="59">
        <f>C66/C71</f>
        <v>1.3224637681159421</v>
      </c>
      <c r="D72" t="s">
        <v>57</v>
      </c>
    </row>
    <row r="73" spans="2:13" x14ac:dyDescent="0.25">
      <c r="B73" s="14" t="s">
        <v>161</v>
      </c>
      <c r="C73" s="59">
        <f>D55/C64</f>
        <v>314</v>
      </c>
      <c r="D73" t="s">
        <v>75</v>
      </c>
    </row>
    <row r="74" spans="2:13" ht="15.75" thickBot="1" x14ac:dyDescent="0.3"/>
    <row r="75" spans="2:13" ht="31.5" thickTop="1" thickBot="1" x14ac:dyDescent="0.3">
      <c r="B75" s="14" t="s">
        <v>171</v>
      </c>
      <c r="C75" s="106">
        <v>16</v>
      </c>
      <c r="D75" t="s">
        <v>47</v>
      </c>
    </row>
    <row r="76" spans="2:13" ht="15.75" thickTop="1" x14ac:dyDescent="0.25"/>
    <row r="77" spans="2:13" x14ac:dyDescent="0.25">
      <c r="B77" s="27" t="s">
        <v>59</v>
      </c>
    </row>
    <row r="78" spans="2:13" s="13" customFormat="1" x14ac:dyDescent="0.25">
      <c r="K78"/>
      <c r="L78" s="14"/>
      <c r="M78"/>
    </row>
    <row r="79" spans="2:13" ht="30" x14ac:dyDescent="0.25">
      <c r="B79" s="27" t="s">
        <v>76</v>
      </c>
      <c r="K79" s="13"/>
      <c r="L79" s="13"/>
      <c r="M79" s="13"/>
    </row>
    <row r="80" spans="2:13" ht="15.75" thickBot="1" x14ac:dyDescent="0.3">
      <c r="B80" s="79" t="s">
        <v>68</v>
      </c>
      <c r="C80" s="94" t="s">
        <v>69</v>
      </c>
      <c r="D80" s="82" t="s">
        <v>3</v>
      </c>
    </row>
    <row r="81" spans="2:5" ht="15.75" thickTop="1" x14ac:dyDescent="0.25">
      <c r="B81" s="16" t="s">
        <v>70</v>
      </c>
      <c r="C81" s="107">
        <v>50</v>
      </c>
      <c r="D81" s="4" t="s">
        <v>63</v>
      </c>
    </row>
    <row r="82" spans="2:5" x14ac:dyDescent="0.25">
      <c r="B82" s="16" t="s">
        <v>71</v>
      </c>
      <c r="C82" s="108">
        <v>10</v>
      </c>
      <c r="D82" s="4" t="s">
        <v>63</v>
      </c>
    </row>
    <row r="83" spans="2:5" x14ac:dyDescent="0.25">
      <c r="B83" s="16" t="s">
        <v>72</v>
      </c>
      <c r="C83" s="108">
        <v>10</v>
      </c>
      <c r="D83" s="4" t="s">
        <v>63</v>
      </c>
    </row>
    <row r="84" spans="2:5" x14ac:dyDescent="0.25">
      <c r="B84" s="16" t="s">
        <v>73</v>
      </c>
      <c r="C84" s="108">
        <v>30</v>
      </c>
      <c r="D84" s="4" t="s">
        <v>63</v>
      </c>
    </row>
    <row r="85" spans="2:5" ht="12" customHeight="1" thickBot="1" x14ac:dyDescent="0.3">
      <c r="B85" s="15" t="s">
        <v>74</v>
      </c>
      <c r="C85" s="109">
        <f>SUM(C81:C84)</f>
        <v>100</v>
      </c>
      <c r="D85" s="1" t="s">
        <v>63</v>
      </c>
    </row>
    <row r="86" spans="2:5" ht="15.75" thickTop="1" x14ac:dyDescent="0.25"/>
    <row r="87" spans="2:5" ht="30" x14ac:dyDescent="0.25">
      <c r="B87" s="29" t="s">
        <v>106</v>
      </c>
      <c r="C87" s="13" t="s">
        <v>60</v>
      </c>
      <c r="E87" s="13"/>
    </row>
    <row r="88" spans="2:5" ht="30.75" thickBot="1" x14ac:dyDescent="0.3">
      <c r="B88" s="79" t="s">
        <v>78</v>
      </c>
      <c r="C88" s="94" t="s">
        <v>147</v>
      </c>
      <c r="D88" s="111" t="s">
        <v>61</v>
      </c>
      <c r="E88" s="80" t="s">
        <v>3</v>
      </c>
    </row>
    <row r="89" spans="2:5" ht="15.75" thickTop="1" x14ac:dyDescent="0.25">
      <c r="B89" s="21" t="s">
        <v>77</v>
      </c>
      <c r="C89" s="112">
        <v>5</v>
      </c>
      <c r="D89" s="113">
        <v>5</v>
      </c>
      <c r="E89" s="110" t="s">
        <v>63</v>
      </c>
    </row>
    <row r="90" spans="2:5" x14ac:dyDescent="0.25">
      <c r="B90" s="16" t="s">
        <v>77</v>
      </c>
      <c r="C90" s="114">
        <v>10</v>
      </c>
      <c r="D90" s="115">
        <v>8</v>
      </c>
      <c r="E90" s="4" t="s">
        <v>63</v>
      </c>
    </row>
    <row r="91" spans="2:5" x14ac:dyDescent="0.25">
      <c r="B91" s="16" t="s">
        <v>77</v>
      </c>
      <c r="C91" s="114">
        <v>16</v>
      </c>
      <c r="D91" s="115">
        <v>20</v>
      </c>
      <c r="E91" s="4" t="s">
        <v>63</v>
      </c>
    </row>
    <row r="92" spans="2:5" ht="15.75" thickBot="1" x14ac:dyDescent="0.3">
      <c r="B92" s="17" t="s">
        <v>62</v>
      </c>
      <c r="C92" s="116">
        <v>20</v>
      </c>
      <c r="D92" s="117">
        <v>15</v>
      </c>
      <c r="E92" s="6" t="s">
        <v>63</v>
      </c>
    </row>
    <row r="93" spans="2:5" ht="15.75" thickTop="1" x14ac:dyDescent="0.25"/>
    <row r="94" spans="2:5" x14ac:dyDescent="0.25">
      <c r="B94" s="27" t="s">
        <v>64</v>
      </c>
    </row>
    <row r="95" spans="2:5" ht="30" x14ac:dyDescent="0.25">
      <c r="B95" s="79" t="s">
        <v>158</v>
      </c>
      <c r="C95" s="84" t="s">
        <v>172</v>
      </c>
      <c r="D95" s="88" t="s">
        <v>61</v>
      </c>
      <c r="E95" s="80" t="s">
        <v>3</v>
      </c>
    </row>
    <row r="96" spans="2:5" ht="30" x14ac:dyDescent="0.25">
      <c r="B96" s="21" t="s">
        <v>67</v>
      </c>
      <c r="C96" s="69">
        <v>2.2999999999999998</v>
      </c>
      <c r="D96" s="72">
        <v>0</v>
      </c>
      <c r="E96" s="22" t="s">
        <v>63</v>
      </c>
    </row>
    <row r="97" spans="2:5" x14ac:dyDescent="0.25">
      <c r="B97" s="16" t="s">
        <v>65</v>
      </c>
      <c r="C97" s="70">
        <v>1.3</v>
      </c>
      <c r="D97" s="73">
        <v>5</v>
      </c>
      <c r="E97" s="7" t="s">
        <v>63</v>
      </c>
    </row>
    <row r="98" spans="2:5" x14ac:dyDescent="0.25">
      <c r="B98" s="17" t="s">
        <v>66</v>
      </c>
      <c r="C98" s="71">
        <v>0.8</v>
      </c>
      <c r="D98" s="74">
        <v>7</v>
      </c>
      <c r="E98" s="8" t="s">
        <v>63</v>
      </c>
    </row>
    <row r="100" spans="2:5" x14ac:dyDescent="0.25">
      <c r="B100" s="27" t="s">
        <v>79</v>
      </c>
    </row>
    <row r="102" spans="2:5" x14ac:dyDescent="0.25">
      <c r="B102" s="27" t="s">
        <v>159</v>
      </c>
    </row>
    <row r="103" spans="2:5" x14ac:dyDescent="0.25">
      <c r="B103" s="14" t="s">
        <v>107</v>
      </c>
    </row>
    <row r="104" spans="2:5" x14ac:dyDescent="0.25">
      <c r="B104" s="14" t="s">
        <v>109</v>
      </c>
    </row>
    <row r="105" spans="2:5" x14ac:dyDescent="0.25">
      <c r="B105" s="14" t="s">
        <v>108</v>
      </c>
    </row>
    <row r="110" spans="2:5" x14ac:dyDescent="0.25">
      <c r="B110" s="27" t="s">
        <v>1</v>
      </c>
      <c r="C110" s="32" t="s">
        <v>101</v>
      </c>
      <c r="D110" s="32" t="s">
        <v>3</v>
      </c>
    </row>
    <row r="111" spans="2:5" x14ac:dyDescent="0.25">
      <c r="B111" s="14" t="s">
        <v>96</v>
      </c>
      <c r="C111" s="52">
        <f>$L$30*D89/100</f>
        <v>1318.8</v>
      </c>
      <c r="D111" t="s">
        <v>31</v>
      </c>
    </row>
    <row r="112" spans="2:5" x14ac:dyDescent="0.25">
      <c r="B112" s="14" t="s">
        <v>97</v>
      </c>
      <c r="C112" s="52">
        <f>$L$30*D90/100</f>
        <v>2110.08</v>
      </c>
      <c r="D112" t="s">
        <v>31</v>
      </c>
    </row>
    <row r="113" spans="2:4" x14ac:dyDescent="0.25">
      <c r="B113" s="14" t="s">
        <v>98</v>
      </c>
      <c r="C113" s="52">
        <f>$L$30*D91/100</f>
        <v>5275.2</v>
      </c>
      <c r="D113" t="s">
        <v>31</v>
      </c>
    </row>
    <row r="114" spans="2:4" x14ac:dyDescent="0.25">
      <c r="B114" s="14" t="s">
        <v>160</v>
      </c>
      <c r="C114" s="52">
        <f>$L$30*D98/100</f>
        <v>1846.32</v>
      </c>
      <c r="D114" t="s">
        <v>31</v>
      </c>
    </row>
    <row r="115" spans="2:4" x14ac:dyDescent="0.25">
      <c r="B115" s="14" t="s">
        <v>99</v>
      </c>
      <c r="C115" s="52">
        <f>$L$30*D92/100</f>
        <v>3956.4</v>
      </c>
      <c r="D115" t="s">
        <v>31</v>
      </c>
    </row>
    <row r="116" spans="2:4" x14ac:dyDescent="0.25">
      <c r="B116" s="14" t="s">
        <v>100</v>
      </c>
      <c r="C116" s="52">
        <f>C113+C114+C115</f>
        <v>11077.92</v>
      </c>
      <c r="D116" t="s">
        <v>31</v>
      </c>
    </row>
    <row r="117" spans="2:4" x14ac:dyDescent="0.25">
      <c r="B117" s="14" t="s">
        <v>103</v>
      </c>
      <c r="C117" s="52">
        <f>L30-C116</f>
        <v>15298.08</v>
      </c>
      <c r="D117" t="s">
        <v>31</v>
      </c>
    </row>
  </sheetData>
  <sheetProtection selectLockedCells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117"/>
  <sheetViews>
    <sheetView workbookViewId="0">
      <selection activeCell="C75" sqref="C75"/>
    </sheetView>
  </sheetViews>
  <sheetFormatPr defaultRowHeight="15" x14ac:dyDescent="0.25"/>
  <cols>
    <col min="2" max="2" width="32.7109375" style="14" customWidth="1"/>
    <col min="3" max="3" width="14" customWidth="1"/>
    <col min="4" max="4" width="11.7109375" bestFit="1" customWidth="1"/>
    <col min="5" max="5" width="9.140625" customWidth="1"/>
    <col min="11" max="11" width="33.5703125" customWidth="1"/>
    <col min="12" max="12" width="12" style="14" customWidth="1"/>
    <col min="16" max="16" width="29.28515625" customWidth="1"/>
    <col min="17" max="17" width="10.5703125" bestFit="1" customWidth="1"/>
  </cols>
  <sheetData>
    <row r="1" spans="2:18" x14ac:dyDescent="0.25">
      <c r="B1" s="27" t="s">
        <v>167</v>
      </c>
    </row>
    <row r="2" spans="2:18" ht="30" x14ac:dyDescent="0.25">
      <c r="B2" s="45" t="s">
        <v>173</v>
      </c>
    </row>
    <row r="3" spans="2:18" ht="30" x14ac:dyDescent="0.25">
      <c r="B3" s="47" t="s">
        <v>165</v>
      </c>
    </row>
    <row r="4" spans="2:18" ht="30" x14ac:dyDescent="0.25">
      <c r="B4" s="49" t="s">
        <v>166</v>
      </c>
    </row>
    <row r="5" spans="2:18" x14ac:dyDescent="0.25">
      <c r="B5" s="50"/>
    </row>
    <row r="6" spans="2:18" x14ac:dyDescent="0.25">
      <c r="B6" s="27" t="s">
        <v>0</v>
      </c>
      <c r="K6" s="32" t="s">
        <v>80</v>
      </c>
      <c r="P6" s="32" t="s">
        <v>141</v>
      </c>
    </row>
    <row r="8" spans="2:18" ht="15.75" thickBot="1" x14ac:dyDescent="0.3">
      <c r="B8" s="33" t="s">
        <v>81</v>
      </c>
      <c r="C8" s="32"/>
      <c r="K8" s="33" t="s">
        <v>81</v>
      </c>
      <c r="P8" s="32" t="s">
        <v>142</v>
      </c>
      <c r="Q8" s="120"/>
    </row>
    <row r="9" spans="2:18" ht="16.5" thickTop="1" thickBot="1" x14ac:dyDescent="0.3">
      <c r="P9" s="121" t="s">
        <v>164</v>
      </c>
      <c r="Q9" s="104">
        <v>12</v>
      </c>
      <c r="R9" t="s">
        <v>123</v>
      </c>
    </row>
    <row r="10" spans="2:18" ht="15.75" thickTop="1" x14ac:dyDescent="0.25">
      <c r="B10" s="79" t="s">
        <v>1</v>
      </c>
      <c r="C10" s="80" t="s">
        <v>4</v>
      </c>
      <c r="D10" s="81" t="s">
        <v>2</v>
      </c>
      <c r="E10" s="82" t="s">
        <v>3</v>
      </c>
      <c r="K10" s="32" t="s">
        <v>89</v>
      </c>
      <c r="P10" t="s">
        <v>143</v>
      </c>
      <c r="Q10" s="126">
        <f>D29+L48</f>
        <v>10482.400000000001</v>
      </c>
      <c r="R10" t="s">
        <v>31</v>
      </c>
    </row>
    <row r="11" spans="2:18" x14ac:dyDescent="0.25">
      <c r="B11" s="16" t="s">
        <v>5</v>
      </c>
      <c r="C11" s="7" t="s">
        <v>13</v>
      </c>
      <c r="D11" s="34">
        <v>6.95</v>
      </c>
      <c r="E11" s="4" t="s">
        <v>12</v>
      </c>
      <c r="K11" s="83" t="s">
        <v>88</v>
      </c>
      <c r="L11" s="84" t="s">
        <v>82</v>
      </c>
    </row>
    <row r="12" spans="2:18" ht="30" x14ac:dyDescent="0.25">
      <c r="B12" s="16"/>
      <c r="C12" s="7" t="s">
        <v>14</v>
      </c>
      <c r="D12" s="34">
        <v>12.87</v>
      </c>
      <c r="E12" s="4" t="s">
        <v>16</v>
      </c>
      <c r="K12" s="2" t="s">
        <v>83</v>
      </c>
      <c r="L12" s="37">
        <v>0.7</v>
      </c>
      <c r="P12" s="27" t="s">
        <v>144</v>
      </c>
    </row>
    <row r="13" spans="2:18" x14ac:dyDescent="0.25">
      <c r="B13" s="16"/>
      <c r="C13" s="7" t="s">
        <v>15</v>
      </c>
      <c r="D13" s="34">
        <v>25.4</v>
      </c>
      <c r="E13" s="4" t="s">
        <v>17</v>
      </c>
      <c r="K13" s="2" t="s">
        <v>84</v>
      </c>
      <c r="L13" s="37">
        <v>0.8</v>
      </c>
      <c r="P13" t="s">
        <v>145</v>
      </c>
      <c r="Q13" s="90">
        <f>Q10/1100</f>
        <v>9.5294545454545467</v>
      </c>
      <c r="R13" t="s">
        <v>123</v>
      </c>
    </row>
    <row r="14" spans="2:18" x14ac:dyDescent="0.25">
      <c r="B14" s="16" t="s">
        <v>6</v>
      </c>
      <c r="C14" s="7" t="s">
        <v>9</v>
      </c>
      <c r="D14" s="34">
        <v>9.5</v>
      </c>
      <c r="E14" s="4" t="s">
        <v>18</v>
      </c>
      <c r="K14" s="5" t="s">
        <v>85</v>
      </c>
      <c r="L14" s="38">
        <v>0.85</v>
      </c>
      <c r="P14" t="s">
        <v>146</v>
      </c>
      <c r="Q14" s="90">
        <f>Q13/0.3</f>
        <v>31.764848484848489</v>
      </c>
    </row>
    <row r="15" spans="2:18" x14ac:dyDescent="0.25">
      <c r="B15" s="16" t="s">
        <v>20</v>
      </c>
      <c r="C15" s="7" t="s">
        <v>21</v>
      </c>
      <c r="D15" s="34">
        <v>9.98</v>
      </c>
      <c r="E15" s="4" t="s">
        <v>12</v>
      </c>
      <c r="P15" t="s">
        <v>163</v>
      </c>
      <c r="Q15" s="90">
        <f>Q14*1.65/0.8</f>
        <v>65.515000000000001</v>
      </c>
      <c r="R15" t="s">
        <v>42</v>
      </c>
    </row>
    <row r="16" spans="2:18" x14ac:dyDescent="0.25">
      <c r="B16" s="16" t="s">
        <v>7</v>
      </c>
      <c r="C16" s="7" t="s">
        <v>10</v>
      </c>
      <c r="D16" s="35">
        <v>1884</v>
      </c>
      <c r="E16" s="4" t="s">
        <v>19</v>
      </c>
      <c r="K16" s="32" t="s">
        <v>90</v>
      </c>
    </row>
    <row r="17" spans="2:18" x14ac:dyDescent="0.25">
      <c r="B17" s="17" t="s">
        <v>8</v>
      </c>
      <c r="C17" s="8" t="s">
        <v>11</v>
      </c>
      <c r="D17" s="36">
        <v>4.7</v>
      </c>
      <c r="E17" s="6" t="s">
        <v>16</v>
      </c>
      <c r="K17" s="80" t="s">
        <v>88</v>
      </c>
      <c r="L17" s="84" t="s">
        <v>82</v>
      </c>
      <c r="P17" s="32" t="s">
        <v>151</v>
      </c>
    </row>
    <row r="18" spans="2:18" x14ac:dyDescent="0.25">
      <c r="K18" s="23" t="s">
        <v>86</v>
      </c>
      <c r="L18" s="39">
        <v>0.98</v>
      </c>
      <c r="P18" t="s">
        <v>152</v>
      </c>
      <c r="Q18" s="51">
        <f>0.8*Q9</f>
        <v>9.6000000000000014</v>
      </c>
      <c r="R18" t="s">
        <v>123</v>
      </c>
    </row>
    <row r="19" spans="2:18" ht="30" x14ac:dyDescent="0.25">
      <c r="B19" s="27" t="s">
        <v>157</v>
      </c>
      <c r="K19" s="7" t="s">
        <v>87</v>
      </c>
      <c r="L19" s="39">
        <v>0.95</v>
      </c>
      <c r="P19" t="s">
        <v>153</v>
      </c>
      <c r="Q19" s="51">
        <f>Q18/0.3</f>
        <v>32.000000000000007</v>
      </c>
    </row>
    <row r="20" spans="2:18" x14ac:dyDescent="0.25">
      <c r="B20" s="27" t="s">
        <v>29</v>
      </c>
      <c r="K20" s="9" t="s">
        <v>138</v>
      </c>
      <c r="L20" s="39">
        <v>0.9</v>
      </c>
      <c r="P20" t="s">
        <v>154</v>
      </c>
      <c r="Q20" s="51">
        <f>Q19*1.65/0.8</f>
        <v>66.000000000000014</v>
      </c>
    </row>
    <row r="21" spans="2:18" ht="15.75" thickBot="1" x14ac:dyDescent="0.3">
      <c r="B21" s="79" t="s">
        <v>1</v>
      </c>
      <c r="C21" s="80" t="s">
        <v>4</v>
      </c>
      <c r="D21" s="94" t="s">
        <v>2</v>
      </c>
      <c r="E21" s="82" t="s">
        <v>3</v>
      </c>
      <c r="K21" s="8" t="s">
        <v>137</v>
      </c>
      <c r="L21" s="40">
        <v>1</v>
      </c>
      <c r="P21" t="s">
        <v>155</v>
      </c>
      <c r="Q21" s="52">
        <f>Q18*1100</f>
        <v>10560.000000000002</v>
      </c>
      <c r="R21" t="s">
        <v>31</v>
      </c>
    </row>
    <row r="22" spans="2:18" ht="15.75" thickTop="1" x14ac:dyDescent="0.25">
      <c r="B22" s="16" t="s">
        <v>23</v>
      </c>
      <c r="C22" s="2" t="s">
        <v>32</v>
      </c>
      <c r="D22" s="95">
        <v>2</v>
      </c>
      <c r="E22" s="4" t="s">
        <v>24</v>
      </c>
      <c r="G22" s="3"/>
      <c r="P22" t="s">
        <v>156</v>
      </c>
      <c r="Q22" s="52">
        <f>Q10-Q21</f>
        <v>-77.600000000000364</v>
      </c>
      <c r="R22" t="s">
        <v>31</v>
      </c>
    </row>
    <row r="23" spans="2:18" x14ac:dyDescent="0.25">
      <c r="B23" s="16"/>
      <c r="C23" s="2" t="s">
        <v>33</v>
      </c>
      <c r="D23" s="96"/>
      <c r="E23" s="4" t="s">
        <v>25</v>
      </c>
      <c r="G23" s="3"/>
      <c r="K23" s="32" t="s">
        <v>91</v>
      </c>
    </row>
    <row r="24" spans="2:18" x14ac:dyDescent="0.25">
      <c r="B24" s="16"/>
      <c r="C24" s="2" t="s">
        <v>34</v>
      </c>
      <c r="D24" s="96"/>
      <c r="E24" s="4" t="s">
        <v>26</v>
      </c>
      <c r="G24" s="3"/>
      <c r="K24" t="s">
        <v>92</v>
      </c>
      <c r="L24" s="92" t="s">
        <v>36</v>
      </c>
    </row>
    <row r="25" spans="2:18" x14ac:dyDescent="0.25">
      <c r="B25" s="16" t="s">
        <v>35</v>
      </c>
      <c r="C25" s="2" t="s">
        <v>35</v>
      </c>
      <c r="D25" s="96"/>
      <c r="E25" s="4" t="s">
        <v>27</v>
      </c>
      <c r="K25" s="83" t="s">
        <v>88</v>
      </c>
      <c r="L25" s="84" t="s">
        <v>2</v>
      </c>
      <c r="M25" s="82" t="s">
        <v>3</v>
      </c>
    </row>
    <row r="26" spans="2:18" x14ac:dyDescent="0.25">
      <c r="B26" s="16" t="s">
        <v>36</v>
      </c>
      <c r="C26" s="2" t="s">
        <v>36</v>
      </c>
      <c r="D26" s="96"/>
      <c r="E26" s="4" t="s">
        <v>24</v>
      </c>
      <c r="K26" s="2" t="s">
        <v>83</v>
      </c>
      <c r="L26" s="53">
        <f>D51*L12</f>
        <v>23738.399999999998</v>
      </c>
      <c r="M26" s="4" t="s">
        <v>31</v>
      </c>
    </row>
    <row r="27" spans="2:18" x14ac:dyDescent="0.25">
      <c r="B27" s="16" t="s">
        <v>93</v>
      </c>
      <c r="C27" s="2" t="s">
        <v>37</v>
      </c>
      <c r="D27" s="96">
        <v>18</v>
      </c>
      <c r="E27" s="4" t="s">
        <v>28</v>
      </c>
      <c r="K27" s="2" t="s">
        <v>84</v>
      </c>
      <c r="L27" s="53">
        <f>D50*L13</f>
        <v>0</v>
      </c>
      <c r="M27" s="4" t="s">
        <v>31</v>
      </c>
    </row>
    <row r="28" spans="2:18" x14ac:dyDescent="0.25">
      <c r="B28" s="16" t="s">
        <v>94</v>
      </c>
      <c r="C28" s="2" t="s">
        <v>38</v>
      </c>
      <c r="D28" s="96"/>
      <c r="E28" s="4" t="s">
        <v>25</v>
      </c>
      <c r="K28" s="5" t="s">
        <v>85</v>
      </c>
      <c r="L28" s="54">
        <f>D46*L14</f>
        <v>11.815</v>
      </c>
      <c r="M28" s="6" t="s">
        <v>31</v>
      </c>
    </row>
    <row r="29" spans="2:18" ht="15.75" thickBot="1" x14ac:dyDescent="0.3">
      <c r="B29" s="18" t="s">
        <v>95</v>
      </c>
      <c r="C29" s="93" t="s">
        <v>30</v>
      </c>
      <c r="D29" s="97">
        <v>3700</v>
      </c>
      <c r="E29" s="11" t="s">
        <v>31</v>
      </c>
      <c r="L29" s="118"/>
    </row>
    <row r="30" spans="2:18" ht="16.5" thickTop="1" thickBot="1" x14ac:dyDescent="0.3">
      <c r="B30" s="20"/>
      <c r="C30" s="10"/>
      <c r="D30" s="31"/>
      <c r="E30" s="10"/>
      <c r="K30" s="32" t="s">
        <v>104</v>
      </c>
      <c r="L30" s="119">
        <v>23738.400000000001</v>
      </c>
      <c r="M30" t="s">
        <v>31</v>
      </c>
    </row>
    <row r="31" spans="2:18" ht="15.75" thickTop="1" x14ac:dyDescent="0.25">
      <c r="B31" s="19"/>
      <c r="C31" s="3"/>
      <c r="D31" s="3"/>
      <c r="E31" s="3"/>
      <c r="L31" s="26"/>
    </row>
    <row r="32" spans="2:18" x14ac:dyDescent="0.25">
      <c r="B32" s="28" t="s">
        <v>39</v>
      </c>
    </row>
    <row r="33" spans="2:15" ht="15.75" thickBot="1" x14ac:dyDescent="0.3">
      <c r="B33" s="79" t="s">
        <v>1</v>
      </c>
      <c r="C33" s="80" t="s">
        <v>4</v>
      </c>
      <c r="D33" s="94" t="s">
        <v>2</v>
      </c>
      <c r="E33" s="80" t="s">
        <v>3</v>
      </c>
      <c r="K33" s="32" t="s">
        <v>105</v>
      </c>
    </row>
    <row r="34" spans="2:15" ht="15.75" thickTop="1" x14ac:dyDescent="0.25">
      <c r="B34" s="16" t="s">
        <v>23</v>
      </c>
      <c r="C34" s="2" t="s">
        <v>32</v>
      </c>
      <c r="D34" s="95"/>
      <c r="E34" s="4" t="s">
        <v>40</v>
      </c>
    </row>
    <row r="35" spans="2:15" x14ac:dyDescent="0.25">
      <c r="B35" s="16"/>
      <c r="C35" s="2" t="s">
        <v>33</v>
      </c>
      <c r="D35" s="96"/>
      <c r="E35" s="4" t="s">
        <v>40</v>
      </c>
      <c r="K35" s="32" t="s">
        <v>110</v>
      </c>
    </row>
    <row r="36" spans="2:15" x14ac:dyDescent="0.25">
      <c r="B36" s="16"/>
      <c r="C36" s="2" t="s">
        <v>34</v>
      </c>
      <c r="D36" s="96"/>
      <c r="E36" s="4" t="s">
        <v>40</v>
      </c>
      <c r="K36" s="32" t="s">
        <v>174</v>
      </c>
    </row>
    <row r="37" spans="2:15" x14ac:dyDescent="0.25">
      <c r="B37" s="16" t="s">
        <v>35</v>
      </c>
      <c r="C37" s="2" t="s">
        <v>35</v>
      </c>
      <c r="D37" s="96"/>
      <c r="E37" s="4" t="s">
        <v>40</v>
      </c>
      <c r="K37" s="83" t="s">
        <v>169</v>
      </c>
      <c r="L37" s="84" t="s">
        <v>4</v>
      </c>
      <c r="M37" s="84" t="s">
        <v>111</v>
      </c>
    </row>
    <row r="38" spans="2:15" x14ac:dyDescent="0.25">
      <c r="B38" s="16" t="s">
        <v>36</v>
      </c>
      <c r="C38" s="2" t="s">
        <v>36</v>
      </c>
      <c r="D38" s="96"/>
      <c r="E38" s="4" t="s">
        <v>40</v>
      </c>
      <c r="K38" s="2" t="s">
        <v>162</v>
      </c>
      <c r="L38" s="23" t="s">
        <v>118</v>
      </c>
      <c r="M38" s="41">
        <v>2.8</v>
      </c>
    </row>
    <row r="39" spans="2:15" x14ac:dyDescent="0.25">
      <c r="B39" s="16" t="s">
        <v>93</v>
      </c>
      <c r="C39" s="2" t="s">
        <v>37</v>
      </c>
      <c r="D39" s="96">
        <v>1000</v>
      </c>
      <c r="E39" s="4" t="s">
        <v>40</v>
      </c>
      <c r="K39" s="2" t="s">
        <v>112</v>
      </c>
      <c r="L39" s="23" t="s">
        <v>117</v>
      </c>
      <c r="M39" s="41">
        <v>4</v>
      </c>
    </row>
    <row r="40" spans="2:15" x14ac:dyDescent="0.25">
      <c r="B40" s="16" t="s">
        <v>94</v>
      </c>
      <c r="C40" s="2" t="s">
        <v>38</v>
      </c>
      <c r="D40" s="96"/>
      <c r="E40" s="4" t="s">
        <v>40</v>
      </c>
      <c r="K40" s="2" t="s">
        <v>113</v>
      </c>
      <c r="L40" s="23" t="s">
        <v>119</v>
      </c>
      <c r="M40" s="41">
        <v>3.5</v>
      </c>
    </row>
    <row r="41" spans="2:15" ht="15.75" thickBot="1" x14ac:dyDescent="0.3">
      <c r="B41" s="18" t="s">
        <v>95</v>
      </c>
      <c r="C41" s="93" t="s">
        <v>30</v>
      </c>
      <c r="D41" s="97"/>
      <c r="E41" s="6" t="s">
        <v>40</v>
      </c>
      <c r="K41" s="2" t="s">
        <v>114</v>
      </c>
      <c r="L41" s="23" t="s">
        <v>120</v>
      </c>
      <c r="M41" s="41">
        <v>3.5</v>
      </c>
    </row>
    <row r="42" spans="2:15" ht="16.5" thickTop="1" thickBot="1" x14ac:dyDescent="0.3">
      <c r="K42" s="5" t="s">
        <v>115</v>
      </c>
      <c r="L42" s="24" t="s">
        <v>121</v>
      </c>
      <c r="M42" s="42">
        <v>2.8</v>
      </c>
    </row>
    <row r="43" spans="2:15" ht="30.75" thickBot="1" x14ac:dyDescent="0.3">
      <c r="B43" s="27" t="s">
        <v>168</v>
      </c>
      <c r="K43" s="85" t="s">
        <v>170</v>
      </c>
      <c r="L43" s="86"/>
      <c r="M43" s="87"/>
      <c r="N43" s="87"/>
      <c r="O43" s="87"/>
    </row>
    <row r="44" spans="2:15" ht="16.5" thickTop="1" thickBot="1" x14ac:dyDescent="0.3">
      <c r="K44" t="s">
        <v>122</v>
      </c>
      <c r="L44" s="122" t="s">
        <v>120</v>
      </c>
      <c r="M44" s="104">
        <v>3.5</v>
      </c>
      <c r="N44" s="32"/>
    </row>
    <row r="45" spans="2:15" ht="15.75" thickTop="1" x14ac:dyDescent="0.25">
      <c r="B45" s="79" t="s">
        <v>1</v>
      </c>
      <c r="C45" s="80" t="s">
        <v>4</v>
      </c>
      <c r="D45" s="80" t="s">
        <v>2</v>
      </c>
      <c r="E45" s="82" t="s">
        <v>3</v>
      </c>
      <c r="K45" t="s">
        <v>124</v>
      </c>
      <c r="L45" s="60">
        <f>L30/(1500)</f>
        <v>15.825600000000001</v>
      </c>
      <c r="M45" t="s">
        <v>123</v>
      </c>
    </row>
    <row r="46" spans="2:15" x14ac:dyDescent="0.25">
      <c r="B46" s="16" t="s">
        <v>23</v>
      </c>
      <c r="C46" s="7" t="s">
        <v>32</v>
      </c>
      <c r="D46" s="75">
        <f t="shared" ref="D46:D52" si="0">D11*D22</f>
        <v>13.9</v>
      </c>
      <c r="E46" s="4" t="s">
        <v>31</v>
      </c>
      <c r="K46" t="s">
        <v>125</v>
      </c>
      <c r="L46" s="60">
        <f>L45/M44</f>
        <v>4.5216000000000003</v>
      </c>
      <c r="M46" t="s">
        <v>123</v>
      </c>
    </row>
    <row r="47" spans="2:15" x14ac:dyDescent="0.25">
      <c r="B47" s="16"/>
      <c r="C47" s="7" t="s">
        <v>33</v>
      </c>
      <c r="D47" s="76">
        <f t="shared" si="0"/>
        <v>0</v>
      </c>
      <c r="E47" s="4" t="s">
        <v>31</v>
      </c>
    </row>
    <row r="48" spans="2:15" x14ac:dyDescent="0.25">
      <c r="B48" s="16"/>
      <c r="C48" s="7" t="s">
        <v>34</v>
      </c>
      <c r="D48" s="76">
        <f t="shared" si="0"/>
        <v>0</v>
      </c>
      <c r="E48" s="4" t="s">
        <v>31</v>
      </c>
      <c r="K48" t="s">
        <v>126</v>
      </c>
      <c r="L48" s="61">
        <f>L30/M44</f>
        <v>6782.4000000000005</v>
      </c>
      <c r="M48" t="s">
        <v>31</v>
      </c>
    </row>
    <row r="49" spans="2:14" x14ac:dyDescent="0.25">
      <c r="B49" s="16" t="s">
        <v>35</v>
      </c>
      <c r="C49" s="7" t="s">
        <v>35</v>
      </c>
      <c r="D49" s="76">
        <f t="shared" si="0"/>
        <v>0</v>
      </c>
      <c r="E49" s="4" t="s">
        <v>31</v>
      </c>
    </row>
    <row r="50" spans="2:14" x14ac:dyDescent="0.25">
      <c r="B50" s="16" t="s">
        <v>36</v>
      </c>
      <c r="C50" s="7" t="s">
        <v>36</v>
      </c>
      <c r="D50" s="76">
        <f t="shared" si="0"/>
        <v>0</v>
      </c>
      <c r="E50" s="4" t="s">
        <v>31</v>
      </c>
      <c r="K50" s="32" t="s">
        <v>127</v>
      </c>
    </row>
    <row r="51" spans="2:14" x14ac:dyDescent="0.25">
      <c r="B51" s="16" t="s">
        <v>93</v>
      </c>
      <c r="C51" s="7" t="s">
        <v>37</v>
      </c>
      <c r="D51" s="76">
        <f t="shared" si="0"/>
        <v>33912</v>
      </c>
      <c r="E51" s="4" t="s">
        <v>31</v>
      </c>
      <c r="K51" t="s">
        <v>128</v>
      </c>
      <c r="L51" s="89">
        <f>L45*50</f>
        <v>791.28000000000009</v>
      </c>
      <c r="M51" t="s">
        <v>129</v>
      </c>
    </row>
    <row r="52" spans="2:14" x14ac:dyDescent="0.25">
      <c r="B52" s="16" t="s">
        <v>94</v>
      </c>
      <c r="C52" s="7" t="s">
        <v>38</v>
      </c>
      <c r="D52" s="76">
        <f t="shared" si="0"/>
        <v>0</v>
      </c>
      <c r="E52" s="4" t="s">
        <v>31</v>
      </c>
    </row>
    <row r="53" spans="2:14" x14ac:dyDescent="0.25">
      <c r="B53" s="18" t="s">
        <v>95</v>
      </c>
      <c r="C53" s="12" t="s">
        <v>30</v>
      </c>
      <c r="D53" s="77">
        <f>D29</f>
        <v>3700</v>
      </c>
      <c r="E53" s="11" t="s">
        <v>31</v>
      </c>
      <c r="K53" s="32" t="s">
        <v>130</v>
      </c>
    </row>
    <row r="54" spans="2:14" ht="15.75" thickBot="1" x14ac:dyDescent="0.3">
      <c r="B54" s="20"/>
      <c r="C54" s="10"/>
      <c r="D54" s="98"/>
      <c r="E54" s="10"/>
      <c r="K54" t="s">
        <v>134</v>
      </c>
      <c r="L54" s="61">
        <f>L30/(1500*L19)</f>
        <v>16.658526315789473</v>
      </c>
      <c r="M54" t="s">
        <v>123</v>
      </c>
    </row>
    <row r="55" spans="2:14" ht="16.5" thickTop="1" thickBot="1" x14ac:dyDescent="0.3">
      <c r="B55" s="20" t="s">
        <v>102</v>
      </c>
      <c r="C55" s="99"/>
      <c r="D55" s="100">
        <v>33912</v>
      </c>
      <c r="E55" s="10" t="s">
        <v>31</v>
      </c>
      <c r="F55">
        <f>D55/1500</f>
        <v>22.608000000000001</v>
      </c>
      <c r="G55" t="s">
        <v>123</v>
      </c>
      <c r="K55" t="s">
        <v>148</v>
      </c>
      <c r="L55" s="61">
        <f>L54*1500</f>
        <v>24987.78947368421</v>
      </c>
      <c r="M55" t="s">
        <v>31</v>
      </c>
      <c r="N55">
        <f>L30/L19</f>
        <v>24987.789473684214</v>
      </c>
    </row>
    <row r="56" spans="2:14" ht="15.75" thickTop="1" x14ac:dyDescent="0.25">
      <c r="B56" s="20" t="s">
        <v>104</v>
      </c>
      <c r="C56" s="10"/>
      <c r="D56" s="58">
        <f>L30</f>
        <v>23738.400000000001</v>
      </c>
      <c r="E56" s="10" t="s">
        <v>31</v>
      </c>
      <c r="K56" t="s">
        <v>135</v>
      </c>
      <c r="L56" s="61">
        <f>L55/D17</f>
        <v>5316.5509518477038</v>
      </c>
      <c r="M56" t="s">
        <v>25</v>
      </c>
    </row>
    <row r="57" spans="2:14" x14ac:dyDescent="0.25">
      <c r="K57" t="s">
        <v>136</v>
      </c>
      <c r="L57" s="61">
        <f>L54*50</f>
        <v>832.92631578947362</v>
      </c>
      <c r="M57" t="s">
        <v>129</v>
      </c>
    </row>
    <row r="58" spans="2:14" x14ac:dyDescent="0.25">
      <c r="K58" t="s">
        <v>149</v>
      </c>
      <c r="L58" s="61">
        <f>L56/242*30/0.65/1000</f>
        <v>1.0139639450440632</v>
      </c>
      <c r="M58" t="s">
        <v>56</v>
      </c>
    </row>
    <row r="60" spans="2:14" x14ac:dyDescent="0.25">
      <c r="B60" s="27" t="s">
        <v>41</v>
      </c>
      <c r="K60" s="32" t="s">
        <v>133</v>
      </c>
    </row>
    <row r="61" spans="2:14" x14ac:dyDescent="0.25">
      <c r="K61" t="s">
        <v>131</v>
      </c>
      <c r="L61" s="61">
        <f>L30/(1500*L20)</f>
        <v>17.584</v>
      </c>
      <c r="M61" t="s">
        <v>123</v>
      </c>
    </row>
    <row r="62" spans="2:14" x14ac:dyDescent="0.25">
      <c r="B62" s="27" t="s">
        <v>22</v>
      </c>
      <c r="K62" t="s">
        <v>150</v>
      </c>
      <c r="L62" s="61">
        <f>L61*1500</f>
        <v>26376</v>
      </c>
      <c r="M62" t="s">
        <v>31</v>
      </c>
    </row>
    <row r="63" spans="2:14" ht="15.75" thickBot="1" x14ac:dyDescent="0.3">
      <c r="B63" s="27" t="s">
        <v>43</v>
      </c>
      <c r="C63" s="32" t="s">
        <v>2</v>
      </c>
      <c r="D63" s="32" t="s">
        <v>3</v>
      </c>
      <c r="E63" s="32" t="s">
        <v>44</v>
      </c>
      <c r="K63" t="s">
        <v>139</v>
      </c>
      <c r="L63" s="61">
        <f>L62/D16</f>
        <v>14</v>
      </c>
      <c r="M63" t="s">
        <v>140</v>
      </c>
    </row>
    <row r="64" spans="2:14" ht="15.75" thickTop="1" x14ac:dyDescent="0.25">
      <c r="B64" s="14" t="s">
        <v>48</v>
      </c>
      <c r="C64" s="101">
        <v>160</v>
      </c>
      <c r="D64" t="s">
        <v>42</v>
      </c>
      <c r="K64" t="s">
        <v>132</v>
      </c>
      <c r="L64" s="61">
        <f>L61*50</f>
        <v>879.19999999999993</v>
      </c>
      <c r="M64" t="s">
        <v>129</v>
      </c>
    </row>
    <row r="65" spans="2:13" ht="15.75" thickBot="1" x14ac:dyDescent="0.3">
      <c r="B65" s="14" t="s">
        <v>49</v>
      </c>
      <c r="C65" s="102">
        <v>2.2999999999999998</v>
      </c>
      <c r="D65" t="s">
        <v>50</v>
      </c>
    </row>
    <row r="66" spans="2:13" ht="15.75" thickTop="1" x14ac:dyDescent="0.25">
      <c r="B66" s="14" t="s">
        <v>58</v>
      </c>
      <c r="C66" s="90">
        <f>2.5*10*2+2.5*15*2+2*C64</f>
        <v>445</v>
      </c>
      <c r="D66" t="s">
        <v>42</v>
      </c>
      <c r="E66" t="s">
        <v>51</v>
      </c>
    </row>
    <row r="67" spans="2:13" x14ac:dyDescent="0.25">
      <c r="B67" s="14" t="s">
        <v>52</v>
      </c>
      <c r="C67" s="90">
        <f>C66-150-120</f>
        <v>175</v>
      </c>
      <c r="D67" t="s">
        <v>42</v>
      </c>
      <c r="E67" t="s">
        <v>53</v>
      </c>
    </row>
    <row r="68" spans="2:13" ht="15.75" thickBot="1" x14ac:dyDescent="0.3">
      <c r="B68" s="14" t="s">
        <v>45</v>
      </c>
      <c r="C68" s="103">
        <f>5+0.5+5+1.5*3</f>
        <v>15</v>
      </c>
      <c r="D68" t="s">
        <v>42</v>
      </c>
    </row>
    <row r="69" spans="2:13" ht="16.5" thickTop="1" thickBot="1" x14ac:dyDescent="0.3">
      <c r="B69" s="105" t="s">
        <v>46</v>
      </c>
      <c r="C69" s="104">
        <v>0</v>
      </c>
      <c r="D69" t="s">
        <v>47</v>
      </c>
    </row>
    <row r="70" spans="2:13" ht="15.75" thickTop="1" x14ac:dyDescent="0.25"/>
    <row r="71" spans="2:13" x14ac:dyDescent="0.25">
      <c r="B71" s="14" t="s">
        <v>54</v>
      </c>
      <c r="C71" s="51">
        <f>C64*C65</f>
        <v>368</v>
      </c>
      <c r="D71" t="s">
        <v>56</v>
      </c>
    </row>
    <row r="72" spans="2:13" x14ac:dyDescent="0.25">
      <c r="B72" s="14" t="s">
        <v>55</v>
      </c>
      <c r="C72" s="59">
        <f>C66/C71</f>
        <v>1.2092391304347827</v>
      </c>
      <c r="D72" t="s">
        <v>57</v>
      </c>
    </row>
    <row r="73" spans="2:13" x14ac:dyDescent="0.25">
      <c r="B73" s="14" t="s">
        <v>161</v>
      </c>
      <c r="C73" s="59">
        <f>D55/C64</f>
        <v>211.95</v>
      </c>
      <c r="D73" t="s">
        <v>75</v>
      </c>
    </row>
    <row r="74" spans="2:13" ht="15.75" thickBot="1" x14ac:dyDescent="0.3"/>
    <row r="75" spans="2:13" ht="31.5" thickTop="1" thickBot="1" x14ac:dyDescent="0.3">
      <c r="B75" s="14" t="s">
        <v>171</v>
      </c>
      <c r="C75" s="127">
        <v>10</v>
      </c>
      <c r="D75" t="s">
        <v>47</v>
      </c>
    </row>
    <row r="76" spans="2:13" ht="15.75" thickTop="1" x14ac:dyDescent="0.25"/>
    <row r="77" spans="2:13" x14ac:dyDescent="0.25">
      <c r="B77" s="27" t="s">
        <v>59</v>
      </c>
    </row>
    <row r="78" spans="2:13" s="13" customFormat="1" x14ac:dyDescent="0.25">
      <c r="K78"/>
      <c r="L78" s="14"/>
      <c r="M78"/>
    </row>
    <row r="79" spans="2:13" ht="30" x14ac:dyDescent="0.25">
      <c r="B79" s="27" t="s">
        <v>76</v>
      </c>
      <c r="K79" s="13"/>
      <c r="L79" s="13"/>
      <c r="M79" s="13"/>
    </row>
    <row r="80" spans="2:13" ht="15.75" thickBot="1" x14ac:dyDescent="0.3">
      <c r="B80" s="79" t="s">
        <v>68</v>
      </c>
      <c r="C80" s="94" t="s">
        <v>69</v>
      </c>
      <c r="D80" s="82" t="s">
        <v>3</v>
      </c>
    </row>
    <row r="81" spans="2:5" ht="15.75" thickTop="1" x14ac:dyDescent="0.25">
      <c r="B81" s="16" t="s">
        <v>70</v>
      </c>
      <c r="C81" s="107">
        <v>50</v>
      </c>
      <c r="D81" s="4" t="s">
        <v>63</v>
      </c>
    </row>
    <row r="82" spans="2:5" x14ac:dyDescent="0.25">
      <c r="B82" s="16" t="s">
        <v>71</v>
      </c>
      <c r="C82" s="108">
        <v>10</v>
      </c>
      <c r="D82" s="4" t="s">
        <v>63</v>
      </c>
    </row>
    <row r="83" spans="2:5" x14ac:dyDescent="0.25">
      <c r="B83" s="16" t="s">
        <v>72</v>
      </c>
      <c r="C83" s="108">
        <v>10</v>
      </c>
      <c r="D83" s="4" t="s">
        <v>63</v>
      </c>
    </row>
    <row r="84" spans="2:5" x14ac:dyDescent="0.25">
      <c r="B84" s="16" t="s">
        <v>73</v>
      </c>
      <c r="C84" s="108">
        <v>30</v>
      </c>
      <c r="D84" s="4" t="s">
        <v>63</v>
      </c>
    </row>
    <row r="85" spans="2:5" ht="12" customHeight="1" thickBot="1" x14ac:dyDescent="0.3">
      <c r="B85" s="15" t="s">
        <v>74</v>
      </c>
      <c r="C85" s="109">
        <f>SUM(C81:C84)</f>
        <v>100</v>
      </c>
      <c r="D85" s="1" t="s">
        <v>63</v>
      </c>
    </row>
    <row r="86" spans="2:5" ht="15.75" thickTop="1" x14ac:dyDescent="0.25"/>
    <row r="87" spans="2:5" ht="30" x14ac:dyDescent="0.25">
      <c r="B87" s="29" t="s">
        <v>106</v>
      </c>
      <c r="C87" s="13" t="s">
        <v>60</v>
      </c>
      <c r="E87" s="13"/>
    </row>
    <row r="88" spans="2:5" ht="30" x14ac:dyDescent="0.25">
      <c r="B88" s="79" t="s">
        <v>78</v>
      </c>
      <c r="C88" s="94" t="s">
        <v>147</v>
      </c>
      <c r="D88" s="123" t="s">
        <v>61</v>
      </c>
      <c r="E88" s="80" t="s">
        <v>3</v>
      </c>
    </row>
    <row r="89" spans="2:5" x14ac:dyDescent="0.25">
      <c r="B89" s="21" t="s">
        <v>77</v>
      </c>
      <c r="C89" s="124">
        <v>5</v>
      </c>
      <c r="D89" s="125">
        <v>5</v>
      </c>
      <c r="E89" s="110" t="s">
        <v>63</v>
      </c>
    </row>
    <row r="90" spans="2:5" x14ac:dyDescent="0.25">
      <c r="B90" s="16" t="s">
        <v>77</v>
      </c>
      <c r="C90" s="124">
        <v>10</v>
      </c>
      <c r="D90" s="125">
        <v>8</v>
      </c>
      <c r="E90" s="4" t="s">
        <v>63</v>
      </c>
    </row>
    <row r="91" spans="2:5" x14ac:dyDescent="0.25">
      <c r="B91" s="16" t="s">
        <v>77</v>
      </c>
      <c r="C91" s="124">
        <v>16</v>
      </c>
      <c r="D91" s="125">
        <v>20</v>
      </c>
      <c r="E91" s="4" t="s">
        <v>63</v>
      </c>
    </row>
    <row r="92" spans="2:5" x14ac:dyDescent="0.25">
      <c r="B92" s="17" t="s">
        <v>62</v>
      </c>
      <c r="C92" s="124">
        <v>20</v>
      </c>
      <c r="D92" s="125">
        <v>15</v>
      </c>
      <c r="E92" s="6" t="s">
        <v>63</v>
      </c>
    </row>
    <row r="94" spans="2:5" x14ac:dyDescent="0.25">
      <c r="B94" s="27" t="s">
        <v>64</v>
      </c>
    </row>
    <row r="95" spans="2:5" ht="30" x14ac:dyDescent="0.25">
      <c r="B95" s="79" t="s">
        <v>158</v>
      </c>
      <c r="C95" s="84" t="s">
        <v>172</v>
      </c>
      <c r="D95" s="88" t="s">
        <v>61</v>
      </c>
      <c r="E95" s="80" t="s">
        <v>3</v>
      </c>
    </row>
    <row r="96" spans="2:5" ht="30" x14ac:dyDescent="0.25">
      <c r="B96" s="21" t="s">
        <v>67</v>
      </c>
      <c r="C96" s="69">
        <v>2.2999999999999998</v>
      </c>
      <c r="D96" s="72">
        <v>0</v>
      </c>
      <c r="E96" s="22" t="s">
        <v>63</v>
      </c>
    </row>
    <row r="97" spans="2:5" x14ac:dyDescent="0.25">
      <c r="B97" s="16" t="s">
        <v>65</v>
      </c>
      <c r="C97" s="70">
        <v>1.3</v>
      </c>
      <c r="D97" s="73">
        <v>5</v>
      </c>
      <c r="E97" s="7" t="s">
        <v>63</v>
      </c>
    </row>
    <row r="98" spans="2:5" x14ac:dyDescent="0.25">
      <c r="B98" s="17" t="s">
        <v>66</v>
      </c>
      <c r="C98" s="71">
        <v>0.8</v>
      </c>
      <c r="D98" s="74">
        <v>7</v>
      </c>
      <c r="E98" s="8" t="s">
        <v>63</v>
      </c>
    </row>
    <row r="100" spans="2:5" x14ac:dyDescent="0.25">
      <c r="B100" s="27" t="s">
        <v>79</v>
      </c>
    </row>
    <row r="102" spans="2:5" x14ac:dyDescent="0.25">
      <c r="B102" s="27" t="s">
        <v>159</v>
      </c>
    </row>
    <row r="103" spans="2:5" x14ac:dyDescent="0.25">
      <c r="B103" s="14" t="s">
        <v>107</v>
      </c>
    </row>
    <row r="104" spans="2:5" x14ac:dyDescent="0.25">
      <c r="B104" s="14" t="s">
        <v>109</v>
      </c>
    </row>
    <row r="105" spans="2:5" x14ac:dyDescent="0.25">
      <c r="B105" s="14" t="s">
        <v>108</v>
      </c>
    </row>
    <row r="110" spans="2:5" x14ac:dyDescent="0.25">
      <c r="B110" s="27" t="s">
        <v>1</v>
      </c>
      <c r="C110" s="32" t="s">
        <v>101</v>
      </c>
      <c r="D110" s="32" t="s">
        <v>3</v>
      </c>
    </row>
    <row r="111" spans="2:5" x14ac:dyDescent="0.25">
      <c r="B111" s="14" t="s">
        <v>96</v>
      </c>
      <c r="C111" s="52">
        <f>$L$30*D89/100</f>
        <v>1186.92</v>
      </c>
      <c r="D111" t="s">
        <v>31</v>
      </c>
    </row>
    <row r="112" spans="2:5" x14ac:dyDescent="0.25">
      <c r="B112" s="14" t="s">
        <v>97</v>
      </c>
      <c r="C112" s="52">
        <f>$L$30*D90/100</f>
        <v>1899.0720000000001</v>
      </c>
      <c r="D112" t="s">
        <v>31</v>
      </c>
    </row>
    <row r="113" spans="2:4" x14ac:dyDescent="0.25">
      <c r="B113" s="14" t="s">
        <v>98</v>
      </c>
      <c r="C113" s="52">
        <f>$L$30*D91/100</f>
        <v>4747.68</v>
      </c>
      <c r="D113" t="s">
        <v>31</v>
      </c>
    </row>
    <row r="114" spans="2:4" x14ac:dyDescent="0.25">
      <c r="B114" s="14" t="s">
        <v>160</v>
      </c>
      <c r="C114" s="52">
        <f>$L$30*D98/100</f>
        <v>1661.6880000000001</v>
      </c>
      <c r="D114" t="s">
        <v>31</v>
      </c>
    </row>
    <row r="115" spans="2:4" x14ac:dyDescent="0.25">
      <c r="B115" s="14" t="s">
        <v>99</v>
      </c>
      <c r="C115" s="52">
        <f>$L$30*D92/100</f>
        <v>3560.76</v>
      </c>
      <c r="D115" t="s">
        <v>31</v>
      </c>
    </row>
    <row r="116" spans="2:4" x14ac:dyDescent="0.25">
      <c r="B116" s="14" t="s">
        <v>100</v>
      </c>
      <c r="C116" s="52">
        <f>C113+C114+C115</f>
        <v>9970.1280000000006</v>
      </c>
      <c r="D116" t="s">
        <v>31</v>
      </c>
    </row>
    <row r="117" spans="2:4" x14ac:dyDescent="0.25">
      <c r="B117" s="14" t="s">
        <v>103</v>
      </c>
      <c r="C117" s="52">
        <f>L30-C116</f>
        <v>13768.272000000001</v>
      </c>
      <c r="D117" t="s">
        <v>31</v>
      </c>
    </row>
  </sheetData>
  <sheetProtection sheet="1" objects="1" scenarios="1" selectLockedCells="1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117"/>
  <sheetViews>
    <sheetView workbookViewId="0">
      <selection activeCell="L30" sqref="L30"/>
    </sheetView>
  </sheetViews>
  <sheetFormatPr defaultRowHeight="15" x14ac:dyDescent="0.25"/>
  <cols>
    <col min="2" max="2" width="32.7109375" style="14" customWidth="1"/>
    <col min="3" max="3" width="14" customWidth="1"/>
    <col min="4" max="4" width="11.7109375" bestFit="1" customWidth="1"/>
    <col min="5" max="5" width="9.140625" customWidth="1"/>
    <col min="11" max="11" width="33.5703125" customWidth="1"/>
    <col min="12" max="12" width="12" style="14" customWidth="1"/>
    <col min="16" max="16" width="29.28515625" customWidth="1"/>
    <col min="17" max="17" width="10.5703125" bestFit="1" customWidth="1"/>
  </cols>
  <sheetData>
    <row r="1" spans="2:18" x14ac:dyDescent="0.25">
      <c r="B1" s="27" t="s">
        <v>167</v>
      </c>
    </row>
    <row r="2" spans="2:18" ht="30" x14ac:dyDescent="0.25">
      <c r="B2" s="45" t="s">
        <v>173</v>
      </c>
    </row>
    <row r="3" spans="2:18" ht="30" x14ac:dyDescent="0.25">
      <c r="B3" s="47" t="s">
        <v>165</v>
      </c>
    </row>
    <row r="4" spans="2:18" ht="30" x14ac:dyDescent="0.25">
      <c r="B4" s="49" t="s">
        <v>166</v>
      </c>
    </row>
    <row r="5" spans="2:18" x14ac:dyDescent="0.25">
      <c r="B5" s="50"/>
    </row>
    <row r="6" spans="2:18" x14ac:dyDescent="0.25">
      <c r="B6" s="27" t="s">
        <v>0</v>
      </c>
      <c r="K6" s="32" t="s">
        <v>80</v>
      </c>
      <c r="P6" s="32" t="s">
        <v>141</v>
      </c>
    </row>
    <row r="8" spans="2:18" ht="15.75" thickBot="1" x14ac:dyDescent="0.3">
      <c r="B8" s="33" t="s">
        <v>81</v>
      </c>
      <c r="C8" s="32"/>
      <c r="K8" s="33" t="s">
        <v>81</v>
      </c>
      <c r="P8" s="32" t="s">
        <v>142</v>
      </c>
      <c r="Q8" s="120"/>
    </row>
    <row r="9" spans="2:18" ht="16.5" thickTop="1" thickBot="1" x14ac:dyDescent="0.3">
      <c r="P9" s="121" t="s">
        <v>164</v>
      </c>
      <c r="Q9" s="104">
        <f>3*16*220/1000</f>
        <v>10.56</v>
      </c>
      <c r="R9" t="s">
        <v>123</v>
      </c>
    </row>
    <row r="10" spans="2:18" ht="15.75" thickTop="1" x14ac:dyDescent="0.25">
      <c r="B10" s="79" t="s">
        <v>1</v>
      </c>
      <c r="C10" s="80" t="s">
        <v>4</v>
      </c>
      <c r="D10" s="81" t="s">
        <v>2</v>
      </c>
      <c r="E10" s="82" t="s">
        <v>3</v>
      </c>
      <c r="K10" s="32" t="s">
        <v>89</v>
      </c>
      <c r="P10" t="s">
        <v>143</v>
      </c>
      <c r="Q10" s="131">
        <f>D29+L48</f>
        <v>12054.285714285716</v>
      </c>
      <c r="R10" t="s">
        <v>31</v>
      </c>
    </row>
    <row r="11" spans="2:18" x14ac:dyDescent="0.25">
      <c r="B11" s="16" t="s">
        <v>5</v>
      </c>
      <c r="C11" s="7" t="s">
        <v>13</v>
      </c>
      <c r="D11" s="34">
        <v>6.95</v>
      </c>
      <c r="E11" s="4" t="s">
        <v>12</v>
      </c>
      <c r="K11" s="83" t="s">
        <v>88</v>
      </c>
      <c r="L11" s="84" t="s">
        <v>82</v>
      </c>
    </row>
    <row r="12" spans="2:18" ht="30" x14ac:dyDescent="0.25">
      <c r="B12" s="16"/>
      <c r="C12" s="7" t="s">
        <v>14</v>
      </c>
      <c r="D12" s="34">
        <v>12.87</v>
      </c>
      <c r="E12" s="4" t="s">
        <v>16</v>
      </c>
      <c r="K12" s="2" t="s">
        <v>83</v>
      </c>
      <c r="L12" s="37">
        <v>0.7</v>
      </c>
      <c r="P12" s="27" t="s">
        <v>144</v>
      </c>
    </row>
    <row r="13" spans="2:18" x14ac:dyDescent="0.25">
      <c r="B13" s="16"/>
      <c r="C13" s="7" t="s">
        <v>15</v>
      </c>
      <c r="D13" s="34">
        <v>25.4</v>
      </c>
      <c r="E13" s="4" t="s">
        <v>17</v>
      </c>
      <c r="K13" s="2" t="s">
        <v>84</v>
      </c>
      <c r="L13" s="37">
        <v>0.8</v>
      </c>
      <c r="P13" t="s">
        <v>145</v>
      </c>
      <c r="Q13" s="90">
        <f>Q10/1100</f>
        <v>10.95844155844156</v>
      </c>
      <c r="R13" t="s">
        <v>123</v>
      </c>
    </row>
    <row r="14" spans="2:18" x14ac:dyDescent="0.25">
      <c r="B14" s="16" t="s">
        <v>6</v>
      </c>
      <c r="C14" s="7" t="s">
        <v>9</v>
      </c>
      <c r="D14" s="34">
        <v>9.5</v>
      </c>
      <c r="E14" s="4" t="s">
        <v>18</v>
      </c>
      <c r="K14" s="5" t="s">
        <v>85</v>
      </c>
      <c r="L14" s="38">
        <v>0.85</v>
      </c>
      <c r="P14" t="s">
        <v>146</v>
      </c>
      <c r="Q14" s="90">
        <f>Q13/0.3</f>
        <v>36.528138528138534</v>
      </c>
    </row>
    <row r="15" spans="2:18" x14ac:dyDescent="0.25">
      <c r="B15" s="16" t="s">
        <v>20</v>
      </c>
      <c r="C15" s="7" t="s">
        <v>21</v>
      </c>
      <c r="D15" s="34">
        <v>9.98</v>
      </c>
      <c r="E15" s="4" t="s">
        <v>12</v>
      </c>
      <c r="P15" t="s">
        <v>163</v>
      </c>
      <c r="Q15" s="90">
        <f>Q14*1.65/0.8</f>
        <v>75.339285714285722</v>
      </c>
      <c r="R15" t="s">
        <v>42</v>
      </c>
    </row>
    <row r="16" spans="2:18" x14ac:dyDescent="0.25">
      <c r="B16" s="16" t="s">
        <v>7</v>
      </c>
      <c r="C16" s="7" t="s">
        <v>10</v>
      </c>
      <c r="D16" s="35">
        <v>1884</v>
      </c>
      <c r="E16" s="4" t="s">
        <v>19</v>
      </c>
      <c r="K16" s="32" t="s">
        <v>90</v>
      </c>
    </row>
    <row r="17" spans="2:18" x14ac:dyDescent="0.25">
      <c r="B17" s="17" t="s">
        <v>8</v>
      </c>
      <c r="C17" s="8" t="s">
        <v>11</v>
      </c>
      <c r="D17" s="36">
        <v>4.7</v>
      </c>
      <c r="E17" s="6" t="s">
        <v>16</v>
      </c>
      <c r="K17" s="80" t="s">
        <v>88</v>
      </c>
      <c r="L17" s="84" t="s">
        <v>82</v>
      </c>
      <c r="P17" s="32" t="s">
        <v>151</v>
      </c>
    </row>
    <row r="18" spans="2:18" x14ac:dyDescent="0.25">
      <c r="K18" s="23" t="s">
        <v>86</v>
      </c>
      <c r="L18" s="39">
        <v>0.98</v>
      </c>
      <c r="P18" t="s">
        <v>152</v>
      </c>
      <c r="Q18" s="51">
        <f>0.8*Q9</f>
        <v>8.4480000000000004</v>
      </c>
      <c r="R18" t="s">
        <v>123</v>
      </c>
    </row>
    <row r="19" spans="2:18" ht="30" x14ac:dyDescent="0.25">
      <c r="B19" s="27" t="s">
        <v>157</v>
      </c>
      <c r="K19" s="7" t="s">
        <v>87</v>
      </c>
      <c r="L19" s="39">
        <v>0.95</v>
      </c>
      <c r="P19" t="s">
        <v>153</v>
      </c>
      <c r="Q19" s="51">
        <f>Q18/0.3</f>
        <v>28.160000000000004</v>
      </c>
    </row>
    <row r="20" spans="2:18" x14ac:dyDescent="0.25">
      <c r="B20" s="27" t="s">
        <v>29</v>
      </c>
      <c r="K20" s="9" t="s">
        <v>138</v>
      </c>
      <c r="L20" s="39">
        <v>0.9</v>
      </c>
      <c r="P20" t="s">
        <v>154</v>
      </c>
      <c r="Q20" s="51">
        <f>Q19*1.65/0.8</f>
        <v>58.080000000000005</v>
      </c>
    </row>
    <row r="21" spans="2:18" ht="15.75" thickBot="1" x14ac:dyDescent="0.3">
      <c r="B21" s="79" t="s">
        <v>1</v>
      </c>
      <c r="C21" s="80" t="s">
        <v>4</v>
      </c>
      <c r="D21" s="94" t="s">
        <v>2</v>
      </c>
      <c r="E21" s="82" t="s">
        <v>3</v>
      </c>
      <c r="K21" s="8" t="s">
        <v>137</v>
      </c>
      <c r="L21" s="40">
        <v>1</v>
      </c>
      <c r="P21" t="s">
        <v>155</v>
      </c>
      <c r="Q21" s="52">
        <f>Q18*1100</f>
        <v>9292.8000000000011</v>
      </c>
      <c r="R21" t="s">
        <v>31</v>
      </c>
    </row>
    <row r="22" spans="2:18" ht="15.75" thickTop="1" x14ac:dyDescent="0.25">
      <c r="B22" s="16" t="s">
        <v>23</v>
      </c>
      <c r="C22" s="2" t="s">
        <v>32</v>
      </c>
      <c r="D22" s="95"/>
      <c r="E22" s="4" t="s">
        <v>24</v>
      </c>
      <c r="G22" s="3"/>
      <c r="P22" t="s">
        <v>156</v>
      </c>
      <c r="Q22" s="52">
        <f>Q10-Q21</f>
        <v>2761.4857142857145</v>
      </c>
      <c r="R22" t="s">
        <v>31</v>
      </c>
    </row>
    <row r="23" spans="2:18" x14ac:dyDescent="0.25">
      <c r="B23" s="16"/>
      <c r="C23" s="2" t="s">
        <v>33</v>
      </c>
      <c r="D23" s="96"/>
      <c r="E23" s="4" t="s">
        <v>25</v>
      </c>
      <c r="G23" s="3"/>
      <c r="K23" s="32" t="s">
        <v>91</v>
      </c>
    </row>
    <row r="24" spans="2:18" x14ac:dyDescent="0.25">
      <c r="B24" s="16"/>
      <c r="C24" s="2" t="s">
        <v>34</v>
      </c>
      <c r="D24" s="96"/>
      <c r="E24" s="4" t="s">
        <v>26</v>
      </c>
      <c r="G24" s="3"/>
      <c r="K24" t="s">
        <v>92</v>
      </c>
      <c r="L24" s="92" t="s">
        <v>36</v>
      </c>
    </row>
    <row r="25" spans="2:18" x14ac:dyDescent="0.25">
      <c r="B25" s="16" t="s">
        <v>35</v>
      </c>
      <c r="C25" s="2" t="s">
        <v>35</v>
      </c>
      <c r="D25" s="96"/>
      <c r="E25" s="4" t="s">
        <v>27</v>
      </c>
      <c r="K25" s="83" t="s">
        <v>88</v>
      </c>
      <c r="L25" s="84" t="s">
        <v>2</v>
      </c>
      <c r="M25" s="82" t="s">
        <v>3</v>
      </c>
    </row>
    <row r="26" spans="2:18" x14ac:dyDescent="0.25">
      <c r="B26" s="16" t="s">
        <v>36</v>
      </c>
      <c r="C26" s="2" t="s">
        <v>36</v>
      </c>
      <c r="D26" s="96">
        <v>3000</v>
      </c>
      <c r="E26" s="4" t="s">
        <v>24</v>
      </c>
      <c r="K26" s="2" t="s">
        <v>83</v>
      </c>
      <c r="L26" s="53">
        <f>D51*L12</f>
        <v>0</v>
      </c>
      <c r="M26" s="4" t="s">
        <v>31</v>
      </c>
    </row>
    <row r="27" spans="2:18" x14ac:dyDescent="0.25">
      <c r="B27" s="16" t="s">
        <v>93</v>
      </c>
      <c r="C27" s="2" t="s">
        <v>37</v>
      </c>
      <c r="D27" s="96"/>
      <c r="E27" s="4" t="s">
        <v>28</v>
      </c>
      <c r="K27" s="2" t="s">
        <v>84</v>
      </c>
      <c r="L27" s="53">
        <f>D50*L13</f>
        <v>23952</v>
      </c>
      <c r="M27" s="4" t="s">
        <v>31</v>
      </c>
    </row>
    <row r="28" spans="2:18" x14ac:dyDescent="0.25">
      <c r="B28" s="16" t="s">
        <v>94</v>
      </c>
      <c r="C28" s="2" t="s">
        <v>38</v>
      </c>
      <c r="D28" s="96"/>
      <c r="E28" s="4" t="s">
        <v>25</v>
      </c>
      <c r="K28" s="5" t="s">
        <v>85</v>
      </c>
      <c r="L28" s="54">
        <f>D46*L14</f>
        <v>0</v>
      </c>
      <c r="M28" s="6" t="s">
        <v>31</v>
      </c>
    </row>
    <row r="29" spans="2:18" ht="15.75" thickBot="1" x14ac:dyDescent="0.3">
      <c r="B29" s="18" t="s">
        <v>95</v>
      </c>
      <c r="C29" s="93" t="s">
        <v>30</v>
      </c>
      <c r="D29" s="97">
        <v>3500</v>
      </c>
      <c r="E29" s="11" t="s">
        <v>31</v>
      </c>
      <c r="L29" s="118"/>
    </row>
    <row r="30" spans="2:18" ht="16.5" thickTop="1" thickBot="1" x14ac:dyDescent="0.3">
      <c r="B30" s="20"/>
      <c r="C30" s="10"/>
      <c r="D30" s="31"/>
      <c r="E30" s="10"/>
      <c r="K30" s="32" t="s">
        <v>104</v>
      </c>
      <c r="L30" s="119">
        <v>23952</v>
      </c>
      <c r="M30" t="s">
        <v>31</v>
      </c>
    </row>
    <row r="31" spans="2:18" ht="15.75" thickTop="1" x14ac:dyDescent="0.25">
      <c r="B31" s="19"/>
      <c r="C31" s="3"/>
      <c r="D31" s="3"/>
      <c r="E31" s="3"/>
      <c r="L31" s="26"/>
    </row>
    <row r="32" spans="2:18" x14ac:dyDescent="0.25">
      <c r="B32" s="28" t="s">
        <v>39</v>
      </c>
    </row>
    <row r="33" spans="2:15" ht="15.75" thickBot="1" x14ac:dyDescent="0.3">
      <c r="B33" s="79" t="s">
        <v>1</v>
      </c>
      <c r="C33" s="80" t="s">
        <v>4</v>
      </c>
      <c r="D33" s="94" t="s">
        <v>2</v>
      </c>
      <c r="E33" s="80" t="s">
        <v>3</v>
      </c>
      <c r="K33" s="32" t="s">
        <v>105</v>
      </c>
    </row>
    <row r="34" spans="2:15" ht="15.75" thickTop="1" x14ac:dyDescent="0.25">
      <c r="B34" s="16" t="s">
        <v>23</v>
      </c>
      <c r="C34" s="2" t="s">
        <v>32</v>
      </c>
      <c r="D34" s="95"/>
      <c r="E34" s="4" t="s">
        <v>40</v>
      </c>
    </row>
    <row r="35" spans="2:15" x14ac:dyDescent="0.25">
      <c r="B35" s="16"/>
      <c r="C35" s="2" t="s">
        <v>33</v>
      </c>
      <c r="D35" s="96"/>
      <c r="E35" s="4" t="s">
        <v>40</v>
      </c>
      <c r="K35" s="32" t="s">
        <v>110</v>
      </c>
    </row>
    <row r="36" spans="2:15" x14ac:dyDescent="0.25">
      <c r="B36" s="16"/>
      <c r="C36" s="2" t="s">
        <v>34</v>
      </c>
      <c r="D36" s="96"/>
      <c r="E36" s="4" t="s">
        <v>40</v>
      </c>
      <c r="K36" s="32" t="s">
        <v>174</v>
      </c>
    </row>
    <row r="37" spans="2:15" x14ac:dyDescent="0.25">
      <c r="B37" s="16" t="s">
        <v>35</v>
      </c>
      <c r="C37" s="2" t="s">
        <v>35</v>
      </c>
      <c r="D37" s="96"/>
      <c r="E37" s="4" t="s">
        <v>40</v>
      </c>
      <c r="K37" s="83" t="s">
        <v>169</v>
      </c>
      <c r="L37" s="84" t="s">
        <v>4</v>
      </c>
      <c r="M37" s="84" t="s">
        <v>111</v>
      </c>
    </row>
    <row r="38" spans="2:15" x14ac:dyDescent="0.25">
      <c r="B38" s="16" t="s">
        <v>36</v>
      </c>
      <c r="C38" s="2" t="s">
        <v>36</v>
      </c>
      <c r="D38" s="96">
        <v>2500</v>
      </c>
      <c r="E38" s="4" t="s">
        <v>40</v>
      </c>
      <c r="K38" s="2" t="s">
        <v>162</v>
      </c>
      <c r="L38" s="23" t="s">
        <v>118</v>
      </c>
      <c r="M38" s="41">
        <v>2.8</v>
      </c>
    </row>
    <row r="39" spans="2:15" x14ac:dyDescent="0.25">
      <c r="B39" s="16" t="s">
        <v>93</v>
      </c>
      <c r="C39" s="2" t="s">
        <v>37</v>
      </c>
      <c r="D39" s="96"/>
      <c r="E39" s="4" t="s">
        <v>40</v>
      </c>
      <c r="K39" s="2" t="s">
        <v>112</v>
      </c>
      <c r="L39" s="23" t="s">
        <v>117</v>
      </c>
      <c r="M39" s="41">
        <v>4</v>
      </c>
    </row>
    <row r="40" spans="2:15" x14ac:dyDescent="0.25">
      <c r="B40" s="16" t="s">
        <v>94</v>
      </c>
      <c r="C40" s="2" t="s">
        <v>38</v>
      </c>
      <c r="D40" s="96"/>
      <c r="E40" s="4" t="s">
        <v>40</v>
      </c>
      <c r="K40" s="2" t="s">
        <v>113</v>
      </c>
      <c r="L40" s="23" t="s">
        <v>119</v>
      </c>
      <c r="M40" s="41">
        <v>3.5</v>
      </c>
    </row>
    <row r="41" spans="2:15" ht="15.75" thickBot="1" x14ac:dyDescent="0.3">
      <c r="B41" s="18" t="s">
        <v>95</v>
      </c>
      <c r="C41" s="93" t="s">
        <v>30</v>
      </c>
      <c r="D41" s="97"/>
      <c r="E41" s="6" t="s">
        <v>40</v>
      </c>
      <c r="K41" s="2" t="s">
        <v>114</v>
      </c>
      <c r="L41" s="23" t="s">
        <v>120</v>
      </c>
      <c r="M41" s="41">
        <v>3.5</v>
      </c>
    </row>
    <row r="42" spans="2:15" ht="16.5" thickTop="1" thickBot="1" x14ac:dyDescent="0.3">
      <c r="K42" s="5" t="s">
        <v>115</v>
      </c>
      <c r="L42" s="24" t="s">
        <v>121</v>
      </c>
      <c r="M42" s="42">
        <v>2.8</v>
      </c>
    </row>
    <row r="43" spans="2:15" ht="30.75" thickBot="1" x14ac:dyDescent="0.3">
      <c r="B43" s="27" t="s">
        <v>168</v>
      </c>
      <c r="K43" s="85" t="s">
        <v>170</v>
      </c>
      <c r="L43" s="86"/>
      <c r="M43" s="87"/>
      <c r="N43" s="87"/>
      <c r="O43" s="87"/>
    </row>
    <row r="44" spans="2:15" ht="16.5" thickTop="1" thickBot="1" x14ac:dyDescent="0.3">
      <c r="K44" t="s">
        <v>122</v>
      </c>
      <c r="L44" s="122" t="s">
        <v>118</v>
      </c>
      <c r="M44" s="104">
        <f>M38</f>
        <v>2.8</v>
      </c>
      <c r="N44" s="32"/>
    </row>
    <row r="45" spans="2:15" ht="15.75" thickTop="1" x14ac:dyDescent="0.25">
      <c r="B45" s="79" t="s">
        <v>1</v>
      </c>
      <c r="C45" s="80" t="s">
        <v>4</v>
      </c>
      <c r="D45" s="80" t="s">
        <v>2</v>
      </c>
      <c r="E45" s="82" t="s">
        <v>3</v>
      </c>
      <c r="K45" t="s">
        <v>124</v>
      </c>
      <c r="L45" s="60">
        <f>L30/(1500)</f>
        <v>15.968</v>
      </c>
      <c r="M45" t="s">
        <v>123</v>
      </c>
    </row>
    <row r="46" spans="2:15" x14ac:dyDescent="0.25">
      <c r="B46" s="16" t="s">
        <v>23</v>
      </c>
      <c r="C46" s="7" t="s">
        <v>32</v>
      </c>
      <c r="D46" s="75">
        <f t="shared" ref="D46:D52" si="0">D11*D22</f>
        <v>0</v>
      </c>
      <c r="E46" s="4" t="s">
        <v>31</v>
      </c>
      <c r="K46" t="s">
        <v>125</v>
      </c>
      <c r="L46" s="60">
        <f>L45/M44</f>
        <v>5.7028571428571428</v>
      </c>
      <c r="M46" t="s">
        <v>123</v>
      </c>
    </row>
    <row r="47" spans="2:15" x14ac:dyDescent="0.25">
      <c r="B47" s="16"/>
      <c r="C47" s="7" t="s">
        <v>33</v>
      </c>
      <c r="D47" s="76">
        <f t="shared" si="0"/>
        <v>0</v>
      </c>
      <c r="E47" s="4" t="s">
        <v>31</v>
      </c>
    </row>
    <row r="48" spans="2:15" x14ac:dyDescent="0.25">
      <c r="B48" s="16"/>
      <c r="C48" s="7" t="s">
        <v>34</v>
      </c>
      <c r="D48" s="76">
        <f t="shared" si="0"/>
        <v>0</v>
      </c>
      <c r="E48" s="4" t="s">
        <v>31</v>
      </c>
      <c r="K48" t="s">
        <v>126</v>
      </c>
      <c r="L48" s="61">
        <f>L30/M44</f>
        <v>8554.2857142857156</v>
      </c>
      <c r="M48" t="s">
        <v>31</v>
      </c>
    </row>
    <row r="49" spans="2:14" x14ac:dyDescent="0.25">
      <c r="B49" s="16" t="s">
        <v>35</v>
      </c>
      <c r="C49" s="7" t="s">
        <v>35</v>
      </c>
      <c r="D49" s="76">
        <f t="shared" si="0"/>
        <v>0</v>
      </c>
      <c r="E49" s="4" t="s">
        <v>31</v>
      </c>
    </row>
    <row r="50" spans="2:14" x14ac:dyDescent="0.25">
      <c r="B50" s="16" t="s">
        <v>36</v>
      </c>
      <c r="C50" s="7" t="s">
        <v>36</v>
      </c>
      <c r="D50" s="76">
        <f t="shared" si="0"/>
        <v>29940</v>
      </c>
      <c r="E50" s="4" t="s">
        <v>31</v>
      </c>
      <c r="K50" s="32" t="s">
        <v>127</v>
      </c>
    </row>
    <row r="51" spans="2:14" x14ac:dyDescent="0.25">
      <c r="B51" s="16" t="s">
        <v>93</v>
      </c>
      <c r="C51" s="7" t="s">
        <v>37</v>
      </c>
      <c r="D51" s="76">
        <f t="shared" si="0"/>
        <v>0</v>
      </c>
      <c r="E51" s="4" t="s">
        <v>31</v>
      </c>
      <c r="K51" t="s">
        <v>128</v>
      </c>
      <c r="L51" s="89">
        <f>L45*50</f>
        <v>798.4</v>
      </c>
      <c r="M51" t="s">
        <v>129</v>
      </c>
    </row>
    <row r="52" spans="2:14" x14ac:dyDescent="0.25">
      <c r="B52" s="16" t="s">
        <v>94</v>
      </c>
      <c r="C52" s="7" t="s">
        <v>38</v>
      </c>
      <c r="D52" s="76">
        <f t="shared" si="0"/>
        <v>0</v>
      </c>
      <c r="E52" s="4" t="s">
        <v>31</v>
      </c>
    </row>
    <row r="53" spans="2:14" x14ac:dyDescent="0.25">
      <c r="B53" s="18" t="s">
        <v>95</v>
      </c>
      <c r="C53" s="12" t="s">
        <v>30</v>
      </c>
      <c r="D53" s="77">
        <f>D29</f>
        <v>3500</v>
      </c>
      <c r="E53" s="11" t="s">
        <v>31</v>
      </c>
      <c r="K53" s="32" t="s">
        <v>130</v>
      </c>
    </row>
    <row r="54" spans="2:14" ht="15.75" thickBot="1" x14ac:dyDescent="0.3">
      <c r="B54" s="20"/>
      <c r="C54" s="10"/>
      <c r="D54" s="98"/>
      <c r="E54" s="10"/>
      <c r="K54" t="s">
        <v>134</v>
      </c>
      <c r="L54" s="61">
        <f>L30/(1500*L19)</f>
        <v>16.80842105263158</v>
      </c>
      <c r="M54" t="s">
        <v>123</v>
      </c>
    </row>
    <row r="55" spans="2:14" ht="16.5" thickTop="1" thickBot="1" x14ac:dyDescent="0.3">
      <c r="B55" s="20" t="s">
        <v>102</v>
      </c>
      <c r="C55" s="99"/>
      <c r="D55" s="100">
        <v>29940</v>
      </c>
      <c r="E55" s="10" t="s">
        <v>31</v>
      </c>
      <c r="F55">
        <f>D55/1500</f>
        <v>19.96</v>
      </c>
      <c r="G55" t="s">
        <v>123</v>
      </c>
      <c r="K55" t="s">
        <v>148</v>
      </c>
      <c r="L55" s="61">
        <f>L54*1500</f>
        <v>25212.63157894737</v>
      </c>
      <c r="M55" t="s">
        <v>31</v>
      </c>
      <c r="N55">
        <f>L30/L19</f>
        <v>25212.63157894737</v>
      </c>
    </row>
    <row r="56" spans="2:14" ht="15.75" thickTop="1" x14ac:dyDescent="0.25">
      <c r="B56" s="20" t="s">
        <v>104</v>
      </c>
      <c r="C56" s="10"/>
      <c r="D56" s="58">
        <f>L30</f>
        <v>23952</v>
      </c>
      <c r="E56" s="10" t="s">
        <v>31</v>
      </c>
      <c r="K56" t="s">
        <v>135</v>
      </c>
      <c r="L56" s="61">
        <f>L55/D17</f>
        <v>5364.3896976483766</v>
      </c>
      <c r="M56" t="s">
        <v>25</v>
      </c>
    </row>
    <row r="57" spans="2:14" x14ac:dyDescent="0.25">
      <c r="K57" t="s">
        <v>136</v>
      </c>
      <c r="L57" s="61">
        <f>L54*50</f>
        <v>840.42105263157896</v>
      </c>
      <c r="M57" t="s">
        <v>129</v>
      </c>
    </row>
    <row r="58" spans="2:14" x14ac:dyDescent="0.25">
      <c r="K58" t="s">
        <v>149</v>
      </c>
      <c r="L58" s="61">
        <f>L56/242*30/0.65/1000</f>
        <v>1.0230876727873572</v>
      </c>
      <c r="M58" t="s">
        <v>56</v>
      </c>
    </row>
    <row r="60" spans="2:14" x14ac:dyDescent="0.25">
      <c r="B60" s="27" t="s">
        <v>41</v>
      </c>
      <c r="K60" s="32" t="s">
        <v>133</v>
      </c>
    </row>
    <row r="61" spans="2:14" x14ac:dyDescent="0.25">
      <c r="K61" t="s">
        <v>131</v>
      </c>
      <c r="L61" s="61">
        <f>L30/(1500*L20)</f>
        <v>17.742222222222221</v>
      </c>
      <c r="M61" t="s">
        <v>123</v>
      </c>
    </row>
    <row r="62" spans="2:14" x14ac:dyDescent="0.25">
      <c r="B62" s="27" t="s">
        <v>22</v>
      </c>
      <c r="K62" t="s">
        <v>150</v>
      </c>
      <c r="L62" s="61">
        <f>L61*1500</f>
        <v>26613.333333333332</v>
      </c>
      <c r="M62" t="s">
        <v>31</v>
      </c>
    </row>
    <row r="63" spans="2:14" ht="15.75" thickBot="1" x14ac:dyDescent="0.3">
      <c r="B63" s="27" t="s">
        <v>43</v>
      </c>
      <c r="C63" s="32" t="s">
        <v>2</v>
      </c>
      <c r="D63" s="32" t="s">
        <v>3</v>
      </c>
      <c r="E63" s="32" t="s">
        <v>44</v>
      </c>
      <c r="K63" t="s">
        <v>139</v>
      </c>
      <c r="L63" s="61">
        <f>L62/D16</f>
        <v>14.125973106864826</v>
      </c>
      <c r="M63" t="s">
        <v>140</v>
      </c>
    </row>
    <row r="64" spans="2:14" ht="15.75" thickTop="1" x14ac:dyDescent="0.25">
      <c r="B64" s="14" t="s">
        <v>48</v>
      </c>
      <c r="C64" s="101">
        <v>150</v>
      </c>
      <c r="D64" t="s">
        <v>42</v>
      </c>
      <c r="K64" t="s">
        <v>132</v>
      </c>
      <c r="L64" s="61">
        <f>L61*50</f>
        <v>887.11111111111109</v>
      </c>
      <c r="M64" t="s">
        <v>129</v>
      </c>
    </row>
    <row r="65" spans="2:13" ht="15.75" thickBot="1" x14ac:dyDescent="0.3">
      <c r="B65" s="14" t="s">
        <v>49</v>
      </c>
      <c r="C65" s="102">
        <v>2.5</v>
      </c>
      <c r="D65" t="s">
        <v>50</v>
      </c>
    </row>
    <row r="66" spans="2:13" ht="15.75" thickTop="1" x14ac:dyDescent="0.25">
      <c r="B66" s="14" t="s">
        <v>58</v>
      </c>
      <c r="C66" s="90">
        <f>2.5*10*2+2.5*15*2+2*C64</f>
        <v>425</v>
      </c>
      <c r="D66" t="s">
        <v>42</v>
      </c>
      <c r="E66" t="s">
        <v>51</v>
      </c>
    </row>
    <row r="67" spans="2:13" x14ac:dyDescent="0.25">
      <c r="B67" s="14" t="s">
        <v>52</v>
      </c>
      <c r="C67" s="90">
        <f>C66-150-120</f>
        <v>155</v>
      </c>
      <c r="D67" t="s">
        <v>42</v>
      </c>
      <c r="E67" t="s">
        <v>53</v>
      </c>
    </row>
    <row r="68" spans="2:13" ht="15.75" thickBot="1" x14ac:dyDescent="0.3">
      <c r="B68" s="14" t="s">
        <v>45</v>
      </c>
      <c r="C68" s="103">
        <f>5+0.5+5+1.5*3</f>
        <v>15</v>
      </c>
      <c r="D68" t="s">
        <v>42</v>
      </c>
    </row>
    <row r="69" spans="2:13" ht="16.5" thickTop="1" thickBot="1" x14ac:dyDescent="0.3">
      <c r="B69" s="105" t="s">
        <v>46</v>
      </c>
      <c r="C69" s="104">
        <v>0</v>
      </c>
      <c r="D69" t="s">
        <v>47</v>
      </c>
    </row>
    <row r="70" spans="2:13" ht="15.75" thickTop="1" x14ac:dyDescent="0.25"/>
    <row r="71" spans="2:13" x14ac:dyDescent="0.25">
      <c r="B71" s="14" t="s">
        <v>54</v>
      </c>
      <c r="C71" s="51">
        <f>C64*C65</f>
        <v>375</v>
      </c>
      <c r="D71" t="s">
        <v>56</v>
      </c>
    </row>
    <row r="72" spans="2:13" x14ac:dyDescent="0.25">
      <c r="B72" s="14" t="s">
        <v>55</v>
      </c>
      <c r="C72" s="59">
        <f>C66/C71</f>
        <v>1.1333333333333333</v>
      </c>
      <c r="D72" t="s">
        <v>57</v>
      </c>
    </row>
    <row r="73" spans="2:13" x14ac:dyDescent="0.25">
      <c r="B73" s="14" t="s">
        <v>161</v>
      </c>
      <c r="C73" s="59">
        <f>D55/C64</f>
        <v>199.6</v>
      </c>
      <c r="D73" t="s">
        <v>75</v>
      </c>
    </row>
    <row r="74" spans="2:13" ht="15.75" thickBot="1" x14ac:dyDescent="0.3"/>
    <row r="75" spans="2:13" ht="31.5" thickTop="1" thickBot="1" x14ac:dyDescent="0.3">
      <c r="B75" s="14" t="s">
        <v>171</v>
      </c>
      <c r="C75" s="127">
        <v>16</v>
      </c>
      <c r="D75" t="s">
        <v>47</v>
      </c>
    </row>
    <row r="76" spans="2:13" ht="15.75" thickTop="1" x14ac:dyDescent="0.25"/>
    <row r="77" spans="2:13" x14ac:dyDescent="0.25">
      <c r="B77" s="27" t="s">
        <v>59</v>
      </c>
    </row>
    <row r="78" spans="2:13" s="13" customFormat="1" x14ac:dyDescent="0.25">
      <c r="K78"/>
      <c r="L78" s="14"/>
      <c r="M78"/>
    </row>
    <row r="79" spans="2:13" ht="30" x14ac:dyDescent="0.25">
      <c r="B79" s="27" t="s">
        <v>76</v>
      </c>
      <c r="K79" s="13"/>
      <c r="L79" s="13"/>
      <c r="M79" s="13"/>
    </row>
    <row r="80" spans="2:13" ht="15.75" thickBot="1" x14ac:dyDescent="0.3">
      <c r="B80" s="79" t="s">
        <v>68</v>
      </c>
      <c r="C80" s="94" t="s">
        <v>69</v>
      </c>
      <c r="D80" s="82" t="s">
        <v>3</v>
      </c>
    </row>
    <row r="81" spans="2:6" ht="15.75" thickTop="1" x14ac:dyDescent="0.25">
      <c r="B81" s="16" t="s">
        <v>70</v>
      </c>
      <c r="C81" s="128">
        <v>50</v>
      </c>
      <c r="D81" s="4" t="s">
        <v>63</v>
      </c>
    </row>
    <row r="82" spans="2:6" x14ac:dyDescent="0.25">
      <c r="B82" s="16" t="s">
        <v>71</v>
      </c>
      <c r="C82" s="129">
        <v>10</v>
      </c>
      <c r="D82" s="4" t="s">
        <v>63</v>
      </c>
      <c r="F82" s="3"/>
    </row>
    <row r="83" spans="2:6" x14ac:dyDescent="0.25">
      <c r="B83" s="16" t="s">
        <v>72</v>
      </c>
      <c r="C83" s="129">
        <v>10</v>
      </c>
      <c r="D83" s="4" t="s">
        <v>63</v>
      </c>
    </row>
    <row r="84" spans="2:6" x14ac:dyDescent="0.25">
      <c r="B84" s="16" t="s">
        <v>73</v>
      </c>
      <c r="C84" s="129">
        <v>30</v>
      </c>
      <c r="D84" s="4" t="s">
        <v>63</v>
      </c>
    </row>
    <row r="85" spans="2:6" ht="12" customHeight="1" thickBot="1" x14ac:dyDescent="0.3">
      <c r="B85" s="15" t="s">
        <v>74</v>
      </c>
      <c r="C85" s="130">
        <f>SUM(C81:C84)</f>
        <v>100</v>
      </c>
      <c r="D85" s="1" t="s">
        <v>63</v>
      </c>
    </row>
    <row r="86" spans="2:6" ht="15.75" thickTop="1" x14ac:dyDescent="0.25"/>
    <row r="87" spans="2:6" ht="30" x14ac:dyDescent="0.25">
      <c r="B87" s="29" t="s">
        <v>106</v>
      </c>
      <c r="C87" s="13" t="s">
        <v>60</v>
      </c>
      <c r="E87" s="13"/>
    </row>
    <row r="88" spans="2:6" ht="30" x14ac:dyDescent="0.25">
      <c r="B88" s="79" t="s">
        <v>78</v>
      </c>
      <c r="C88" s="94" t="s">
        <v>147</v>
      </c>
      <c r="D88" s="123" t="s">
        <v>61</v>
      </c>
      <c r="E88" s="80" t="s">
        <v>3</v>
      </c>
    </row>
    <row r="89" spans="2:6" x14ac:dyDescent="0.25">
      <c r="B89" s="21" t="s">
        <v>77</v>
      </c>
      <c r="C89" s="124">
        <v>5</v>
      </c>
      <c r="D89" s="125">
        <v>5</v>
      </c>
      <c r="E89" s="110" t="s">
        <v>63</v>
      </c>
    </row>
    <row r="90" spans="2:6" x14ac:dyDescent="0.25">
      <c r="B90" s="16" t="s">
        <v>77</v>
      </c>
      <c r="C90" s="124">
        <v>10</v>
      </c>
      <c r="D90" s="125">
        <v>8</v>
      </c>
      <c r="E90" s="4" t="s">
        <v>63</v>
      </c>
    </row>
    <row r="91" spans="2:6" x14ac:dyDescent="0.25">
      <c r="B91" s="16" t="s">
        <v>77</v>
      </c>
      <c r="C91" s="124">
        <v>16</v>
      </c>
      <c r="D91" s="125">
        <v>20</v>
      </c>
      <c r="E91" s="4" t="s">
        <v>63</v>
      </c>
    </row>
    <row r="92" spans="2:6" x14ac:dyDescent="0.25">
      <c r="B92" s="17" t="s">
        <v>62</v>
      </c>
      <c r="C92" s="124">
        <v>20</v>
      </c>
      <c r="D92" s="125">
        <v>15</v>
      </c>
      <c r="E92" s="6" t="s">
        <v>63</v>
      </c>
    </row>
    <row r="94" spans="2:6" x14ac:dyDescent="0.25">
      <c r="B94" s="27" t="s">
        <v>64</v>
      </c>
    </row>
    <row r="95" spans="2:6" ht="30" x14ac:dyDescent="0.25">
      <c r="B95" s="79" t="s">
        <v>158</v>
      </c>
      <c r="C95" s="84" t="s">
        <v>172</v>
      </c>
      <c r="D95" s="88" t="s">
        <v>61</v>
      </c>
      <c r="E95" s="80" t="s">
        <v>3</v>
      </c>
    </row>
    <row r="96" spans="2:6" ht="30" x14ac:dyDescent="0.25">
      <c r="B96" s="21" t="s">
        <v>67</v>
      </c>
      <c r="C96" s="69">
        <v>2.2999999999999998</v>
      </c>
      <c r="D96" s="72">
        <v>0</v>
      </c>
      <c r="E96" s="22" t="s">
        <v>63</v>
      </c>
    </row>
    <row r="97" spans="2:5" x14ac:dyDescent="0.25">
      <c r="B97" s="16" t="s">
        <v>65</v>
      </c>
      <c r="C97" s="70">
        <v>1.3</v>
      </c>
      <c r="D97" s="73">
        <v>5</v>
      </c>
      <c r="E97" s="7" t="s">
        <v>63</v>
      </c>
    </row>
    <row r="98" spans="2:5" x14ac:dyDescent="0.25">
      <c r="B98" s="17" t="s">
        <v>66</v>
      </c>
      <c r="C98" s="71">
        <v>0.8</v>
      </c>
      <c r="D98" s="74">
        <v>7</v>
      </c>
      <c r="E98" s="8" t="s">
        <v>63</v>
      </c>
    </row>
    <row r="100" spans="2:5" x14ac:dyDescent="0.25">
      <c r="B100" s="27" t="s">
        <v>79</v>
      </c>
    </row>
    <row r="102" spans="2:5" x14ac:dyDescent="0.25">
      <c r="B102" s="27" t="s">
        <v>159</v>
      </c>
    </row>
    <row r="103" spans="2:5" x14ac:dyDescent="0.25">
      <c r="B103" s="14" t="s">
        <v>107</v>
      </c>
    </row>
    <row r="104" spans="2:5" x14ac:dyDescent="0.25">
      <c r="B104" s="14" t="s">
        <v>109</v>
      </c>
    </row>
    <row r="105" spans="2:5" x14ac:dyDescent="0.25">
      <c r="B105" s="14" t="s">
        <v>108</v>
      </c>
    </row>
    <row r="110" spans="2:5" x14ac:dyDescent="0.25">
      <c r="B110" s="27" t="s">
        <v>1</v>
      </c>
      <c r="C110" s="32" t="s">
        <v>101</v>
      </c>
      <c r="D110" s="32" t="s">
        <v>3</v>
      </c>
    </row>
    <row r="111" spans="2:5" x14ac:dyDescent="0.25">
      <c r="B111" s="14" t="s">
        <v>96</v>
      </c>
      <c r="C111" s="52">
        <f>$L$30*D89/100</f>
        <v>1197.5999999999999</v>
      </c>
      <c r="D111" t="s">
        <v>31</v>
      </c>
    </row>
    <row r="112" spans="2:5" x14ac:dyDescent="0.25">
      <c r="B112" s="14" t="s">
        <v>97</v>
      </c>
      <c r="C112" s="52">
        <f>$L$30*D90/100</f>
        <v>1916.16</v>
      </c>
      <c r="D112" t="s">
        <v>31</v>
      </c>
    </row>
    <row r="113" spans="2:4" x14ac:dyDescent="0.25">
      <c r="B113" s="14" t="s">
        <v>98</v>
      </c>
      <c r="C113" s="52">
        <f>$L$30*D91/100</f>
        <v>4790.3999999999996</v>
      </c>
      <c r="D113" t="s">
        <v>31</v>
      </c>
    </row>
    <row r="114" spans="2:4" x14ac:dyDescent="0.25">
      <c r="B114" s="14" t="s">
        <v>160</v>
      </c>
      <c r="C114" s="52">
        <f>$L$30*D98/100</f>
        <v>1676.64</v>
      </c>
      <c r="D114" t="s">
        <v>31</v>
      </c>
    </row>
    <row r="115" spans="2:4" x14ac:dyDescent="0.25">
      <c r="B115" s="14" t="s">
        <v>99</v>
      </c>
      <c r="C115" s="52">
        <f>$L$30*D92/100</f>
        <v>3592.8</v>
      </c>
      <c r="D115" t="s">
        <v>31</v>
      </c>
    </row>
    <row r="116" spans="2:4" x14ac:dyDescent="0.25">
      <c r="B116" s="14" t="s">
        <v>100</v>
      </c>
      <c r="C116" s="44">
        <f>C113+C114+C115</f>
        <v>10059.84</v>
      </c>
      <c r="D116" t="s">
        <v>31</v>
      </c>
    </row>
    <row r="117" spans="2:4" x14ac:dyDescent="0.25">
      <c r="B117" s="14" t="s">
        <v>103</v>
      </c>
      <c r="C117" s="91">
        <f>L30-C116</f>
        <v>13892.16</v>
      </c>
      <c r="D117" t="s">
        <v>31</v>
      </c>
    </row>
  </sheetData>
  <sheetProtection sheet="1" objects="1" scenarios="1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117"/>
  <sheetViews>
    <sheetView topLeftCell="G1" workbookViewId="0">
      <selection activeCell="C116" sqref="C116"/>
    </sheetView>
  </sheetViews>
  <sheetFormatPr defaultRowHeight="15" x14ac:dyDescent="0.25"/>
  <cols>
    <col min="2" max="2" width="32.7109375" style="14" customWidth="1"/>
    <col min="3" max="3" width="14" customWidth="1"/>
    <col min="4" max="4" width="11.7109375" bestFit="1" customWidth="1"/>
    <col min="5" max="5" width="9.140625" customWidth="1"/>
    <col min="11" max="11" width="33.5703125" customWidth="1"/>
    <col min="12" max="12" width="12" style="14" customWidth="1"/>
    <col min="16" max="16" width="29.28515625" customWidth="1"/>
    <col min="17" max="17" width="15.140625" customWidth="1"/>
    <col min="20" max="20" width="18" customWidth="1"/>
    <col min="21" max="21" width="4.85546875" customWidth="1"/>
    <col min="22" max="22" width="11.28515625" customWidth="1"/>
  </cols>
  <sheetData>
    <row r="1" spans="2:22" x14ac:dyDescent="0.25">
      <c r="B1" s="27" t="s">
        <v>167</v>
      </c>
    </row>
    <row r="2" spans="2:22" ht="30" x14ac:dyDescent="0.25">
      <c r="B2" s="45" t="s">
        <v>173</v>
      </c>
    </row>
    <row r="3" spans="2:22" ht="30" x14ac:dyDescent="0.25">
      <c r="B3" s="47" t="s">
        <v>165</v>
      </c>
    </row>
    <row r="4" spans="2:22" ht="30" x14ac:dyDescent="0.25">
      <c r="B4" s="49" t="s">
        <v>166</v>
      </c>
    </row>
    <row r="5" spans="2:22" x14ac:dyDescent="0.25">
      <c r="B5" s="50"/>
    </row>
    <row r="6" spans="2:22" x14ac:dyDescent="0.25">
      <c r="B6" s="27" t="s">
        <v>0</v>
      </c>
      <c r="K6" s="32" t="s">
        <v>80</v>
      </c>
      <c r="P6" s="32" t="s">
        <v>141</v>
      </c>
    </row>
    <row r="7" spans="2:22" x14ac:dyDescent="0.25">
      <c r="T7" s="32" t="s">
        <v>177</v>
      </c>
      <c r="U7" s="32"/>
      <c r="V7" s="32"/>
    </row>
    <row r="8" spans="2:22" ht="15.75" thickBot="1" x14ac:dyDescent="0.3">
      <c r="B8" s="33" t="s">
        <v>81</v>
      </c>
      <c r="C8" s="32"/>
      <c r="K8" s="33" t="s">
        <v>81</v>
      </c>
      <c r="P8" s="32" t="s">
        <v>142</v>
      </c>
      <c r="Q8" s="120"/>
      <c r="T8" s="135" t="s">
        <v>175</v>
      </c>
      <c r="U8" s="136"/>
      <c r="V8" s="137" t="s">
        <v>178</v>
      </c>
    </row>
    <row r="9" spans="2:22" ht="16.5" thickTop="1" thickBot="1" x14ac:dyDescent="0.3">
      <c r="P9" s="121" t="s">
        <v>164</v>
      </c>
      <c r="Q9" s="104">
        <f>T9*V9*220/1000</f>
        <v>16.5</v>
      </c>
      <c r="R9" t="s">
        <v>123</v>
      </c>
      <c r="T9" s="134">
        <v>3</v>
      </c>
      <c r="U9" s="132" t="s">
        <v>176</v>
      </c>
      <c r="V9" s="133">
        <v>25</v>
      </c>
    </row>
    <row r="10" spans="2:22" ht="15.75" thickTop="1" x14ac:dyDescent="0.25">
      <c r="B10" s="79" t="s">
        <v>1</v>
      </c>
      <c r="C10" s="80" t="s">
        <v>4</v>
      </c>
      <c r="D10" s="81" t="s">
        <v>2</v>
      </c>
      <c r="E10" s="82" t="s">
        <v>3</v>
      </c>
      <c r="K10" s="32" t="s">
        <v>89</v>
      </c>
      <c r="P10" t="s">
        <v>143</v>
      </c>
      <c r="Q10" s="138">
        <f>D29+L48</f>
        <v>8875.2000000000007</v>
      </c>
      <c r="R10" t="s">
        <v>31</v>
      </c>
    </row>
    <row r="11" spans="2:22" x14ac:dyDescent="0.25">
      <c r="B11" s="16" t="s">
        <v>5</v>
      </c>
      <c r="C11" s="7" t="s">
        <v>13</v>
      </c>
      <c r="D11" s="34">
        <v>6.95</v>
      </c>
      <c r="E11" s="4" t="s">
        <v>12</v>
      </c>
      <c r="K11" s="83" t="s">
        <v>88</v>
      </c>
      <c r="L11" s="84" t="s">
        <v>82</v>
      </c>
    </row>
    <row r="12" spans="2:22" ht="30" x14ac:dyDescent="0.25">
      <c r="B12" s="16"/>
      <c r="C12" s="7" t="s">
        <v>14</v>
      </c>
      <c r="D12" s="34">
        <v>12.87</v>
      </c>
      <c r="E12" s="4" t="s">
        <v>16</v>
      </c>
      <c r="K12" s="2" t="s">
        <v>83</v>
      </c>
      <c r="L12" s="37">
        <v>0.7</v>
      </c>
      <c r="P12" s="27" t="s">
        <v>144</v>
      </c>
    </row>
    <row r="13" spans="2:22" x14ac:dyDescent="0.25">
      <c r="B13" s="16"/>
      <c r="C13" s="7" t="s">
        <v>15</v>
      </c>
      <c r="D13" s="34">
        <v>25.4</v>
      </c>
      <c r="E13" s="4" t="s">
        <v>17</v>
      </c>
      <c r="K13" s="2" t="s">
        <v>84</v>
      </c>
      <c r="L13" s="37">
        <v>0.8</v>
      </c>
      <c r="P13" t="s">
        <v>145</v>
      </c>
      <c r="Q13" s="90">
        <f>Q10/1100</f>
        <v>8.0683636363636371</v>
      </c>
      <c r="R13" t="s">
        <v>123</v>
      </c>
    </row>
    <row r="14" spans="2:22" x14ac:dyDescent="0.25">
      <c r="B14" s="16" t="s">
        <v>6</v>
      </c>
      <c r="C14" s="7" t="s">
        <v>9</v>
      </c>
      <c r="D14" s="34">
        <v>9.5</v>
      </c>
      <c r="E14" s="4" t="s">
        <v>18</v>
      </c>
      <c r="K14" s="5" t="s">
        <v>85</v>
      </c>
      <c r="L14" s="38">
        <v>0.85</v>
      </c>
      <c r="P14" t="s">
        <v>146</v>
      </c>
      <c r="Q14" s="90">
        <f>Q13/0.3</f>
        <v>26.894545454545458</v>
      </c>
    </row>
    <row r="15" spans="2:22" x14ac:dyDescent="0.25">
      <c r="B15" s="16" t="s">
        <v>20</v>
      </c>
      <c r="C15" s="7" t="s">
        <v>21</v>
      </c>
      <c r="D15" s="34">
        <v>9.98</v>
      </c>
      <c r="E15" s="4" t="s">
        <v>12</v>
      </c>
      <c r="P15" t="s">
        <v>163</v>
      </c>
      <c r="Q15" s="90">
        <f>Q14*1.65/0.8</f>
        <v>55.470000000000006</v>
      </c>
      <c r="R15" t="s">
        <v>42</v>
      </c>
    </row>
    <row r="16" spans="2:22" x14ac:dyDescent="0.25">
      <c r="B16" s="16" t="s">
        <v>7</v>
      </c>
      <c r="C16" s="7" t="s">
        <v>10</v>
      </c>
      <c r="D16" s="35">
        <v>1884</v>
      </c>
      <c r="E16" s="4" t="s">
        <v>19</v>
      </c>
      <c r="K16" s="32" t="s">
        <v>90</v>
      </c>
    </row>
    <row r="17" spans="2:18" x14ac:dyDescent="0.25">
      <c r="B17" s="17" t="s">
        <v>8</v>
      </c>
      <c r="C17" s="8" t="s">
        <v>11</v>
      </c>
      <c r="D17" s="36">
        <v>4.7</v>
      </c>
      <c r="E17" s="6" t="s">
        <v>16</v>
      </c>
      <c r="K17" s="80" t="s">
        <v>88</v>
      </c>
      <c r="L17" s="84" t="s">
        <v>82</v>
      </c>
      <c r="P17" s="32" t="s">
        <v>151</v>
      </c>
    </row>
    <row r="18" spans="2:18" x14ac:dyDescent="0.25">
      <c r="K18" s="23" t="s">
        <v>86</v>
      </c>
      <c r="L18" s="39">
        <v>0.98</v>
      </c>
      <c r="P18" t="s">
        <v>152</v>
      </c>
      <c r="Q18" s="51">
        <f>0.8*Q9</f>
        <v>13.200000000000001</v>
      </c>
      <c r="R18" t="s">
        <v>123</v>
      </c>
    </row>
    <row r="19" spans="2:18" ht="30" x14ac:dyDescent="0.25">
      <c r="B19" s="27" t="s">
        <v>157</v>
      </c>
      <c r="K19" s="7" t="s">
        <v>87</v>
      </c>
      <c r="L19" s="39">
        <v>0.95</v>
      </c>
      <c r="P19" t="s">
        <v>153</v>
      </c>
      <c r="Q19" s="51">
        <f>Q18/0.3</f>
        <v>44.000000000000007</v>
      </c>
    </row>
    <row r="20" spans="2:18" x14ac:dyDescent="0.25">
      <c r="B20" s="27" t="s">
        <v>29</v>
      </c>
      <c r="K20" s="9" t="s">
        <v>138</v>
      </c>
      <c r="L20" s="39">
        <v>0.9</v>
      </c>
      <c r="P20" t="s">
        <v>154</v>
      </c>
      <c r="Q20" s="51">
        <f>Q19*1.65/0.8</f>
        <v>90.75</v>
      </c>
    </row>
    <row r="21" spans="2:18" ht="15.75" thickBot="1" x14ac:dyDescent="0.3">
      <c r="B21" s="79" t="s">
        <v>1</v>
      </c>
      <c r="C21" s="80" t="s">
        <v>4</v>
      </c>
      <c r="D21" s="94" t="s">
        <v>2</v>
      </c>
      <c r="E21" s="82" t="s">
        <v>3</v>
      </c>
      <c r="K21" s="8" t="s">
        <v>137</v>
      </c>
      <c r="L21" s="40">
        <v>1</v>
      </c>
      <c r="P21" t="s">
        <v>155</v>
      </c>
      <c r="Q21" s="52">
        <f>Q18*1100</f>
        <v>14520.000000000002</v>
      </c>
      <c r="R21" t="s">
        <v>31</v>
      </c>
    </row>
    <row r="22" spans="2:18" ht="15.75" thickTop="1" x14ac:dyDescent="0.25">
      <c r="B22" s="16" t="s">
        <v>23</v>
      </c>
      <c r="C22" s="2" t="s">
        <v>32</v>
      </c>
      <c r="D22" s="95"/>
      <c r="E22" s="4" t="s">
        <v>24</v>
      </c>
      <c r="G22" s="3"/>
      <c r="P22" t="s">
        <v>156</v>
      </c>
      <c r="Q22" s="52">
        <f>Q10-Q21</f>
        <v>-5644.8000000000011</v>
      </c>
      <c r="R22" t="s">
        <v>31</v>
      </c>
    </row>
    <row r="23" spans="2:18" x14ac:dyDescent="0.25">
      <c r="B23" s="16"/>
      <c r="C23" s="2" t="s">
        <v>33</v>
      </c>
      <c r="D23" s="96"/>
      <c r="E23" s="4" t="s">
        <v>25</v>
      </c>
      <c r="G23" s="3"/>
      <c r="K23" s="32" t="s">
        <v>91</v>
      </c>
    </row>
    <row r="24" spans="2:18" x14ac:dyDescent="0.25">
      <c r="B24" s="16"/>
      <c r="C24" s="2" t="s">
        <v>34</v>
      </c>
      <c r="D24" s="96"/>
      <c r="E24" s="4" t="s">
        <v>26</v>
      </c>
      <c r="G24" s="3"/>
      <c r="K24" t="s">
        <v>92</v>
      </c>
      <c r="L24" s="92" t="s">
        <v>36</v>
      </c>
    </row>
    <row r="25" spans="2:18" x14ac:dyDescent="0.25">
      <c r="B25" s="16" t="s">
        <v>35</v>
      </c>
      <c r="C25" s="2" t="s">
        <v>35</v>
      </c>
      <c r="D25" s="96"/>
      <c r="E25" s="4" t="s">
        <v>27</v>
      </c>
      <c r="K25" s="83" t="s">
        <v>88</v>
      </c>
      <c r="L25" s="84" t="s">
        <v>2</v>
      </c>
      <c r="M25" s="82" t="s">
        <v>3</v>
      </c>
    </row>
    <row r="26" spans="2:18" x14ac:dyDescent="0.25">
      <c r="B26" s="16" t="s">
        <v>36</v>
      </c>
      <c r="C26" s="2" t="s">
        <v>36</v>
      </c>
      <c r="D26" s="96"/>
      <c r="E26" s="4" t="s">
        <v>24</v>
      </c>
      <c r="K26" s="2" t="s">
        <v>83</v>
      </c>
      <c r="L26" s="53">
        <f>D51*L12</f>
        <v>21100.799999999999</v>
      </c>
      <c r="M26" s="4" t="s">
        <v>31</v>
      </c>
    </row>
    <row r="27" spans="2:18" x14ac:dyDescent="0.25">
      <c r="B27" s="16" t="s">
        <v>93</v>
      </c>
      <c r="C27" s="2" t="s">
        <v>37</v>
      </c>
      <c r="D27" s="96">
        <v>16</v>
      </c>
      <c r="E27" s="4" t="s">
        <v>28</v>
      </c>
      <c r="K27" s="2" t="s">
        <v>84</v>
      </c>
      <c r="L27" s="53">
        <f>D50*L13</f>
        <v>0</v>
      </c>
      <c r="M27" s="4" t="s">
        <v>31</v>
      </c>
    </row>
    <row r="28" spans="2:18" x14ac:dyDescent="0.25">
      <c r="B28" s="16" t="s">
        <v>94</v>
      </c>
      <c r="C28" s="2" t="s">
        <v>38</v>
      </c>
      <c r="D28" s="96"/>
      <c r="E28" s="4" t="s">
        <v>25</v>
      </c>
      <c r="K28" s="5" t="s">
        <v>85</v>
      </c>
      <c r="L28" s="54">
        <f>D46*L14</f>
        <v>0</v>
      </c>
      <c r="M28" s="6" t="s">
        <v>31</v>
      </c>
    </row>
    <row r="29" spans="2:18" ht="15.75" thickBot="1" x14ac:dyDescent="0.3">
      <c r="B29" s="18" t="s">
        <v>95</v>
      </c>
      <c r="C29" s="93" t="s">
        <v>30</v>
      </c>
      <c r="D29" s="97">
        <v>3600</v>
      </c>
      <c r="E29" s="11" t="s">
        <v>31</v>
      </c>
      <c r="L29" s="118"/>
    </row>
    <row r="30" spans="2:18" ht="16.5" thickTop="1" thickBot="1" x14ac:dyDescent="0.3">
      <c r="B30" s="20"/>
      <c r="C30" s="10"/>
      <c r="D30" s="31"/>
      <c r="E30" s="10"/>
      <c r="K30" s="32" t="s">
        <v>104</v>
      </c>
      <c r="L30" s="119">
        <v>21100.799999999999</v>
      </c>
      <c r="M30" t="s">
        <v>31</v>
      </c>
    </row>
    <row r="31" spans="2:18" ht="15.75" thickTop="1" x14ac:dyDescent="0.25">
      <c r="B31" s="19"/>
      <c r="C31" s="3"/>
      <c r="D31" s="3"/>
      <c r="E31" s="3"/>
      <c r="L31" s="26"/>
    </row>
    <row r="32" spans="2:18" x14ac:dyDescent="0.25">
      <c r="B32" s="28" t="s">
        <v>39</v>
      </c>
    </row>
    <row r="33" spans="2:15" ht="15.75" thickBot="1" x14ac:dyDescent="0.3">
      <c r="B33" s="79" t="s">
        <v>1</v>
      </c>
      <c r="C33" s="80" t="s">
        <v>4</v>
      </c>
      <c r="D33" s="94" t="s">
        <v>2</v>
      </c>
      <c r="E33" s="80" t="s">
        <v>3</v>
      </c>
      <c r="K33" s="32" t="s">
        <v>105</v>
      </c>
    </row>
    <row r="34" spans="2:15" ht="15.75" thickTop="1" x14ac:dyDescent="0.25">
      <c r="B34" s="16" t="s">
        <v>23</v>
      </c>
      <c r="C34" s="2" t="s">
        <v>32</v>
      </c>
      <c r="D34" s="95"/>
      <c r="E34" s="4" t="s">
        <v>40</v>
      </c>
    </row>
    <row r="35" spans="2:15" x14ac:dyDescent="0.25">
      <c r="B35" s="16"/>
      <c r="C35" s="2" t="s">
        <v>33</v>
      </c>
      <c r="D35" s="96"/>
      <c r="E35" s="4" t="s">
        <v>40</v>
      </c>
      <c r="K35" s="32" t="s">
        <v>110</v>
      </c>
    </row>
    <row r="36" spans="2:15" x14ac:dyDescent="0.25">
      <c r="B36" s="16"/>
      <c r="C36" s="2" t="s">
        <v>34</v>
      </c>
      <c r="D36" s="96"/>
      <c r="E36" s="4" t="s">
        <v>40</v>
      </c>
      <c r="K36" s="32" t="s">
        <v>174</v>
      </c>
    </row>
    <row r="37" spans="2:15" x14ac:dyDescent="0.25">
      <c r="B37" s="16" t="s">
        <v>35</v>
      </c>
      <c r="C37" s="2" t="s">
        <v>35</v>
      </c>
      <c r="D37" s="96"/>
      <c r="E37" s="4" t="s">
        <v>40</v>
      </c>
      <c r="K37" s="83" t="s">
        <v>169</v>
      </c>
      <c r="L37" s="84" t="s">
        <v>4</v>
      </c>
      <c r="M37" s="84" t="s">
        <v>111</v>
      </c>
    </row>
    <row r="38" spans="2:15" x14ac:dyDescent="0.25">
      <c r="B38" s="16" t="s">
        <v>36</v>
      </c>
      <c r="C38" s="2" t="s">
        <v>36</v>
      </c>
      <c r="D38" s="96"/>
      <c r="E38" s="4" t="s">
        <v>40</v>
      </c>
      <c r="K38" s="2" t="s">
        <v>162</v>
      </c>
      <c r="L38" s="23" t="s">
        <v>118</v>
      </c>
      <c r="M38" s="41">
        <v>2.8</v>
      </c>
    </row>
    <row r="39" spans="2:15" x14ac:dyDescent="0.25">
      <c r="B39" s="16" t="s">
        <v>93</v>
      </c>
      <c r="C39" s="2" t="s">
        <v>37</v>
      </c>
      <c r="D39" s="96">
        <v>800</v>
      </c>
      <c r="E39" s="4" t="s">
        <v>40</v>
      </c>
      <c r="K39" s="2" t="s">
        <v>112</v>
      </c>
      <c r="L39" s="23" t="s">
        <v>117</v>
      </c>
      <c r="M39" s="41">
        <v>4</v>
      </c>
    </row>
    <row r="40" spans="2:15" x14ac:dyDescent="0.25">
      <c r="B40" s="16" t="s">
        <v>94</v>
      </c>
      <c r="C40" s="2" t="s">
        <v>38</v>
      </c>
      <c r="D40" s="96"/>
      <c r="E40" s="4" t="s">
        <v>40</v>
      </c>
      <c r="K40" s="2" t="s">
        <v>113</v>
      </c>
      <c r="L40" s="23" t="s">
        <v>119</v>
      </c>
      <c r="M40" s="41">
        <v>3.5</v>
      </c>
    </row>
    <row r="41" spans="2:15" ht="15.75" thickBot="1" x14ac:dyDescent="0.3">
      <c r="B41" s="18" t="s">
        <v>95</v>
      </c>
      <c r="C41" s="93" t="s">
        <v>30</v>
      </c>
      <c r="D41" s="97"/>
      <c r="E41" s="6" t="s">
        <v>40</v>
      </c>
      <c r="K41" s="2" t="s">
        <v>114</v>
      </c>
      <c r="L41" s="23" t="s">
        <v>120</v>
      </c>
      <c r="M41" s="41">
        <v>3.5</v>
      </c>
    </row>
    <row r="42" spans="2:15" ht="16.5" thickTop="1" thickBot="1" x14ac:dyDescent="0.3">
      <c r="K42" s="5" t="s">
        <v>115</v>
      </c>
      <c r="L42" s="24" t="s">
        <v>121</v>
      </c>
      <c r="M42" s="42">
        <v>2.8</v>
      </c>
    </row>
    <row r="43" spans="2:15" ht="30.75" thickBot="1" x14ac:dyDescent="0.3">
      <c r="B43" s="27" t="s">
        <v>168</v>
      </c>
      <c r="K43" s="85" t="s">
        <v>170</v>
      </c>
      <c r="L43" s="86"/>
      <c r="M43" s="87"/>
      <c r="N43" s="87"/>
      <c r="O43" s="87"/>
    </row>
    <row r="44" spans="2:15" ht="16.5" thickTop="1" thickBot="1" x14ac:dyDescent="0.3">
      <c r="K44" t="s">
        <v>122</v>
      </c>
      <c r="L44" s="122" t="s">
        <v>117</v>
      </c>
      <c r="M44" s="104">
        <v>4</v>
      </c>
      <c r="N44" s="32"/>
    </row>
    <row r="45" spans="2:15" ht="15.75" thickTop="1" x14ac:dyDescent="0.25">
      <c r="B45" s="79" t="s">
        <v>1</v>
      </c>
      <c r="C45" s="80" t="s">
        <v>4</v>
      </c>
      <c r="D45" s="80" t="s">
        <v>2</v>
      </c>
      <c r="E45" s="82" t="s">
        <v>3</v>
      </c>
      <c r="K45" t="s">
        <v>124</v>
      </c>
      <c r="L45" s="60">
        <f>L30/(1500)</f>
        <v>14.0672</v>
      </c>
      <c r="M45" t="s">
        <v>123</v>
      </c>
    </row>
    <row r="46" spans="2:15" x14ac:dyDescent="0.25">
      <c r="B46" s="16" t="s">
        <v>23</v>
      </c>
      <c r="C46" s="7" t="s">
        <v>32</v>
      </c>
      <c r="D46" s="75">
        <f t="shared" ref="D46:D52" si="0">D11*D22</f>
        <v>0</v>
      </c>
      <c r="E46" s="4" t="s">
        <v>31</v>
      </c>
      <c r="K46" t="s">
        <v>125</v>
      </c>
      <c r="L46" s="60">
        <f>L45/M44</f>
        <v>3.5167999999999999</v>
      </c>
      <c r="M46" t="s">
        <v>123</v>
      </c>
    </row>
    <row r="47" spans="2:15" x14ac:dyDescent="0.25">
      <c r="B47" s="16"/>
      <c r="C47" s="7" t="s">
        <v>33</v>
      </c>
      <c r="D47" s="76">
        <f t="shared" si="0"/>
        <v>0</v>
      </c>
      <c r="E47" s="4" t="s">
        <v>31</v>
      </c>
    </row>
    <row r="48" spans="2:15" x14ac:dyDescent="0.25">
      <c r="B48" s="16"/>
      <c r="C48" s="7" t="s">
        <v>34</v>
      </c>
      <c r="D48" s="76">
        <f t="shared" si="0"/>
        <v>0</v>
      </c>
      <c r="E48" s="4" t="s">
        <v>31</v>
      </c>
      <c r="K48" t="s">
        <v>126</v>
      </c>
      <c r="L48" s="61">
        <f>L30/M44</f>
        <v>5275.2</v>
      </c>
      <c r="M48" t="s">
        <v>31</v>
      </c>
    </row>
    <row r="49" spans="2:14" x14ac:dyDescent="0.25">
      <c r="B49" s="16" t="s">
        <v>35</v>
      </c>
      <c r="C49" s="7" t="s">
        <v>35</v>
      </c>
      <c r="D49" s="76">
        <f t="shared" si="0"/>
        <v>0</v>
      </c>
      <c r="E49" s="4" t="s">
        <v>31</v>
      </c>
    </row>
    <row r="50" spans="2:14" x14ac:dyDescent="0.25">
      <c r="B50" s="16" t="s">
        <v>36</v>
      </c>
      <c r="C50" s="7" t="s">
        <v>36</v>
      </c>
      <c r="D50" s="76">
        <f t="shared" si="0"/>
        <v>0</v>
      </c>
      <c r="E50" s="4" t="s">
        <v>31</v>
      </c>
      <c r="K50" s="32" t="s">
        <v>127</v>
      </c>
    </row>
    <row r="51" spans="2:14" x14ac:dyDescent="0.25">
      <c r="B51" s="16" t="s">
        <v>93</v>
      </c>
      <c r="C51" s="7" t="s">
        <v>37</v>
      </c>
      <c r="D51" s="76">
        <f t="shared" si="0"/>
        <v>30144</v>
      </c>
      <c r="E51" s="4" t="s">
        <v>31</v>
      </c>
      <c r="K51" t="s">
        <v>128</v>
      </c>
      <c r="L51" s="89">
        <f>L45*50</f>
        <v>703.36</v>
      </c>
      <c r="M51" t="s">
        <v>129</v>
      </c>
    </row>
    <row r="52" spans="2:14" x14ac:dyDescent="0.25">
      <c r="B52" s="16" t="s">
        <v>94</v>
      </c>
      <c r="C52" s="7" t="s">
        <v>38</v>
      </c>
      <c r="D52" s="76">
        <f t="shared" si="0"/>
        <v>0</v>
      </c>
      <c r="E52" s="4" t="s">
        <v>31</v>
      </c>
    </row>
    <row r="53" spans="2:14" x14ac:dyDescent="0.25">
      <c r="B53" s="18" t="s">
        <v>95</v>
      </c>
      <c r="C53" s="12" t="s">
        <v>30</v>
      </c>
      <c r="D53" s="77">
        <f>D29</f>
        <v>3600</v>
      </c>
      <c r="E53" s="11" t="s">
        <v>31</v>
      </c>
      <c r="K53" s="32" t="s">
        <v>130</v>
      </c>
    </row>
    <row r="54" spans="2:14" ht="15.75" thickBot="1" x14ac:dyDescent="0.3">
      <c r="B54" s="20"/>
      <c r="C54" s="10"/>
      <c r="D54" s="98"/>
      <c r="E54" s="10"/>
      <c r="K54" t="s">
        <v>134</v>
      </c>
      <c r="L54" s="61">
        <f>L30/(1500*L19)</f>
        <v>14.807578947368421</v>
      </c>
      <c r="M54" t="s">
        <v>123</v>
      </c>
    </row>
    <row r="55" spans="2:14" ht="16.5" thickTop="1" thickBot="1" x14ac:dyDescent="0.3">
      <c r="B55" s="20" t="s">
        <v>102</v>
      </c>
      <c r="C55" s="99"/>
      <c r="D55" s="100">
        <v>30144</v>
      </c>
      <c r="E55" s="10" t="s">
        <v>31</v>
      </c>
      <c r="F55">
        <f>D55/1500</f>
        <v>20.096</v>
      </c>
      <c r="G55" t="s">
        <v>123</v>
      </c>
      <c r="K55" t="s">
        <v>148</v>
      </c>
      <c r="L55" s="61">
        <f>L54*1500</f>
        <v>22211.368421052633</v>
      </c>
      <c r="M55" t="s">
        <v>31</v>
      </c>
      <c r="N55">
        <f>L30/L19</f>
        <v>22211.368421052633</v>
      </c>
    </row>
    <row r="56" spans="2:14" ht="15.75" thickTop="1" x14ac:dyDescent="0.25">
      <c r="B56" s="20" t="s">
        <v>104</v>
      </c>
      <c r="C56" s="10"/>
      <c r="D56" s="58">
        <f>L30</f>
        <v>21100.799999999999</v>
      </c>
      <c r="E56" s="10" t="s">
        <v>31</v>
      </c>
      <c r="K56" t="s">
        <v>135</v>
      </c>
      <c r="L56" s="61">
        <f>L55/D17</f>
        <v>4725.8230683090705</v>
      </c>
      <c r="M56" t="s">
        <v>25</v>
      </c>
    </row>
    <row r="57" spans="2:14" x14ac:dyDescent="0.25">
      <c r="K57" t="s">
        <v>136</v>
      </c>
      <c r="L57" s="61">
        <f>L54*50</f>
        <v>740.37894736842111</v>
      </c>
      <c r="M57" t="s">
        <v>129</v>
      </c>
    </row>
    <row r="58" spans="2:14" x14ac:dyDescent="0.25">
      <c r="K58" t="s">
        <v>149</v>
      </c>
      <c r="L58" s="61">
        <f>L56/242*30/0.65/1000</f>
        <v>0.90130128448361169</v>
      </c>
      <c r="M58" t="s">
        <v>56</v>
      </c>
    </row>
    <row r="60" spans="2:14" x14ac:dyDescent="0.25">
      <c r="B60" s="27" t="s">
        <v>41</v>
      </c>
      <c r="K60" s="32" t="s">
        <v>133</v>
      </c>
    </row>
    <row r="61" spans="2:14" x14ac:dyDescent="0.25">
      <c r="K61" t="s">
        <v>131</v>
      </c>
      <c r="L61" s="61">
        <f>L30/(1500*L20)</f>
        <v>15.630222222222221</v>
      </c>
      <c r="M61" t="s">
        <v>123</v>
      </c>
    </row>
    <row r="62" spans="2:14" x14ac:dyDescent="0.25">
      <c r="B62" s="27" t="s">
        <v>22</v>
      </c>
      <c r="K62" t="s">
        <v>150</v>
      </c>
      <c r="L62" s="61">
        <f>L61*1500</f>
        <v>23445.333333333332</v>
      </c>
      <c r="M62" t="s">
        <v>31</v>
      </c>
    </row>
    <row r="63" spans="2:14" ht="15.75" thickBot="1" x14ac:dyDescent="0.3">
      <c r="B63" s="27" t="s">
        <v>43</v>
      </c>
      <c r="C63" s="32" t="s">
        <v>2</v>
      </c>
      <c r="D63" s="32" t="s">
        <v>3</v>
      </c>
      <c r="E63" s="32" t="s">
        <v>44</v>
      </c>
      <c r="K63" t="s">
        <v>139</v>
      </c>
      <c r="L63" s="61">
        <f>L62/D16</f>
        <v>12.444444444444445</v>
      </c>
      <c r="M63" t="s">
        <v>140</v>
      </c>
    </row>
    <row r="64" spans="2:14" ht="15.75" thickTop="1" x14ac:dyDescent="0.25">
      <c r="B64" s="14" t="s">
        <v>48</v>
      </c>
      <c r="C64" s="101">
        <v>130</v>
      </c>
      <c r="D64" t="s">
        <v>42</v>
      </c>
      <c r="K64" t="s">
        <v>132</v>
      </c>
      <c r="L64" s="61">
        <f>L61*50</f>
        <v>781.51111111111106</v>
      </c>
      <c r="M64" t="s">
        <v>129</v>
      </c>
    </row>
    <row r="65" spans="2:13" ht="15.75" thickBot="1" x14ac:dyDescent="0.3">
      <c r="B65" s="14" t="s">
        <v>49</v>
      </c>
      <c r="C65" s="102">
        <v>2.2999999999999998</v>
      </c>
      <c r="D65" t="s">
        <v>50</v>
      </c>
    </row>
    <row r="66" spans="2:13" ht="15.75" thickTop="1" x14ac:dyDescent="0.25">
      <c r="B66" s="14" t="s">
        <v>58</v>
      </c>
      <c r="C66" s="90">
        <f>2.5*10*2+2.5*15*2+2*C64</f>
        <v>385</v>
      </c>
      <c r="D66" t="s">
        <v>42</v>
      </c>
      <c r="E66" t="s">
        <v>51</v>
      </c>
    </row>
    <row r="67" spans="2:13" x14ac:dyDescent="0.25">
      <c r="B67" s="14" t="s">
        <v>52</v>
      </c>
      <c r="C67" s="90">
        <f>C66-150-120</f>
        <v>115</v>
      </c>
      <c r="D67" t="s">
        <v>42</v>
      </c>
      <c r="E67" t="s">
        <v>53</v>
      </c>
    </row>
    <row r="68" spans="2:13" ht="15.75" thickBot="1" x14ac:dyDescent="0.3">
      <c r="B68" s="14" t="s">
        <v>45</v>
      </c>
      <c r="C68" s="103">
        <f>5+0.5+5+1.5*3</f>
        <v>15</v>
      </c>
      <c r="D68" t="s">
        <v>42</v>
      </c>
    </row>
    <row r="69" spans="2:13" ht="16.5" thickTop="1" thickBot="1" x14ac:dyDescent="0.3">
      <c r="B69" s="105" t="s">
        <v>46</v>
      </c>
      <c r="C69" s="104">
        <v>0</v>
      </c>
      <c r="D69" t="s">
        <v>47</v>
      </c>
    </row>
    <row r="70" spans="2:13" ht="15.75" thickTop="1" x14ac:dyDescent="0.25"/>
    <row r="71" spans="2:13" x14ac:dyDescent="0.25">
      <c r="B71" s="14" t="s">
        <v>54</v>
      </c>
      <c r="C71" s="51">
        <f>C64*C65</f>
        <v>299</v>
      </c>
      <c r="D71" t="s">
        <v>56</v>
      </c>
    </row>
    <row r="72" spans="2:13" x14ac:dyDescent="0.25">
      <c r="B72" s="14" t="s">
        <v>55</v>
      </c>
      <c r="C72" s="59">
        <f>C66/C71</f>
        <v>1.2876254180602007</v>
      </c>
      <c r="D72" t="s">
        <v>57</v>
      </c>
    </row>
    <row r="73" spans="2:13" x14ac:dyDescent="0.25">
      <c r="B73" s="14" t="s">
        <v>161</v>
      </c>
      <c r="C73" s="59">
        <f>D55/C64</f>
        <v>231.87692307692308</v>
      </c>
      <c r="D73" t="s">
        <v>75</v>
      </c>
    </row>
    <row r="74" spans="2:13" ht="15.75" thickBot="1" x14ac:dyDescent="0.3"/>
    <row r="75" spans="2:13" ht="31.5" thickTop="1" thickBot="1" x14ac:dyDescent="0.3">
      <c r="B75" s="14" t="s">
        <v>171</v>
      </c>
      <c r="C75" s="127">
        <v>10</v>
      </c>
      <c r="D75" t="s">
        <v>47</v>
      </c>
    </row>
    <row r="76" spans="2:13" ht="15.75" thickTop="1" x14ac:dyDescent="0.25"/>
    <row r="77" spans="2:13" x14ac:dyDescent="0.25">
      <c r="B77" s="27" t="s">
        <v>59</v>
      </c>
    </row>
    <row r="78" spans="2:13" s="13" customFormat="1" x14ac:dyDescent="0.25">
      <c r="K78"/>
      <c r="L78" s="14"/>
      <c r="M78"/>
    </row>
    <row r="79" spans="2:13" ht="30" x14ac:dyDescent="0.25">
      <c r="B79" s="27" t="s">
        <v>76</v>
      </c>
      <c r="K79" s="13"/>
      <c r="L79" s="13"/>
      <c r="M79" s="13"/>
    </row>
    <row r="80" spans="2:13" ht="15.75" thickBot="1" x14ac:dyDescent="0.3">
      <c r="B80" s="79" t="s">
        <v>68</v>
      </c>
      <c r="C80" s="94" t="s">
        <v>69</v>
      </c>
      <c r="D80" s="82" t="s">
        <v>3</v>
      </c>
    </row>
    <row r="81" spans="2:6" ht="15.75" thickTop="1" x14ac:dyDescent="0.25">
      <c r="B81" s="16" t="s">
        <v>70</v>
      </c>
      <c r="C81" s="128">
        <v>50</v>
      </c>
      <c r="D81" s="4" t="s">
        <v>63</v>
      </c>
    </row>
    <row r="82" spans="2:6" x14ac:dyDescent="0.25">
      <c r="B82" s="16" t="s">
        <v>71</v>
      </c>
      <c r="C82" s="129">
        <v>10</v>
      </c>
      <c r="D82" s="4" t="s">
        <v>63</v>
      </c>
      <c r="F82" s="3"/>
    </row>
    <row r="83" spans="2:6" x14ac:dyDescent="0.25">
      <c r="B83" s="16" t="s">
        <v>72</v>
      </c>
      <c r="C83" s="129">
        <v>10</v>
      </c>
      <c r="D83" s="4" t="s">
        <v>63</v>
      </c>
    </row>
    <row r="84" spans="2:6" x14ac:dyDescent="0.25">
      <c r="B84" s="16" t="s">
        <v>73</v>
      </c>
      <c r="C84" s="129">
        <v>30</v>
      </c>
      <c r="D84" s="4" t="s">
        <v>63</v>
      </c>
    </row>
    <row r="85" spans="2:6" ht="12" customHeight="1" thickBot="1" x14ac:dyDescent="0.3">
      <c r="B85" s="15" t="s">
        <v>74</v>
      </c>
      <c r="C85" s="130">
        <f>SUM(C81:C84)</f>
        <v>100</v>
      </c>
      <c r="D85" s="1" t="s">
        <v>63</v>
      </c>
    </row>
    <row r="86" spans="2:6" ht="15.75" thickTop="1" x14ac:dyDescent="0.25"/>
    <row r="87" spans="2:6" ht="30" x14ac:dyDescent="0.25">
      <c r="B87" s="29" t="s">
        <v>106</v>
      </c>
      <c r="C87" s="13" t="s">
        <v>60</v>
      </c>
      <c r="E87" s="13"/>
    </row>
    <row r="88" spans="2:6" ht="30" x14ac:dyDescent="0.25">
      <c r="B88" s="79" t="s">
        <v>78</v>
      </c>
      <c r="C88" s="94" t="s">
        <v>147</v>
      </c>
      <c r="D88" s="123" t="s">
        <v>61</v>
      </c>
      <c r="E88" s="80" t="s">
        <v>3</v>
      </c>
    </row>
    <row r="89" spans="2:6" x14ac:dyDescent="0.25">
      <c r="B89" s="21" t="s">
        <v>77</v>
      </c>
      <c r="C89" s="124">
        <v>5</v>
      </c>
      <c r="D89" s="125">
        <v>5</v>
      </c>
      <c r="E89" s="110" t="s">
        <v>63</v>
      </c>
    </row>
    <row r="90" spans="2:6" x14ac:dyDescent="0.25">
      <c r="B90" s="16" t="s">
        <v>77</v>
      </c>
      <c r="C90" s="124">
        <v>10</v>
      </c>
      <c r="D90" s="125">
        <v>8</v>
      </c>
      <c r="E90" s="4" t="s">
        <v>63</v>
      </c>
    </row>
    <row r="91" spans="2:6" x14ac:dyDescent="0.25">
      <c r="B91" s="16" t="s">
        <v>77</v>
      </c>
      <c r="C91" s="124">
        <v>16</v>
      </c>
      <c r="D91" s="125">
        <v>20</v>
      </c>
      <c r="E91" s="4" t="s">
        <v>63</v>
      </c>
    </row>
    <row r="92" spans="2:6" x14ac:dyDescent="0.25">
      <c r="B92" s="17" t="s">
        <v>62</v>
      </c>
      <c r="C92" s="124">
        <v>20</v>
      </c>
      <c r="D92" s="125">
        <v>15</v>
      </c>
      <c r="E92" s="6" t="s">
        <v>63</v>
      </c>
    </row>
    <row r="94" spans="2:6" x14ac:dyDescent="0.25">
      <c r="B94" s="27" t="s">
        <v>64</v>
      </c>
    </row>
    <row r="95" spans="2:6" ht="30" x14ac:dyDescent="0.25">
      <c r="B95" s="79" t="s">
        <v>158</v>
      </c>
      <c r="C95" s="84" t="s">
        <v>172</v>
      </c>
      <c r="D95" s="88" t="s">
        <v>61</v>
      </c>
      <c r="E95" s="80" t="s">
        <v>3</v>
      </c>
    </row>
    <row r="96" spans="2:6" ht="30" x14ac:dyDescent="0.25">
      <c r="B96" s="21" t="s">
        <v>67</v>
      </c>
      <c r="C96" s="69">
        <v>2.2999999999999998</v>
      </c>
      <c r="D96" s="72">
        <v>0</v>
      </c>
      <c r="E96" s="22" t="s">
        <v>63</v>
      </c>
    </row>
    <row r="97" spans="2:5" x14ac:dyDescent="0.25">
      <c r="B97" s="16" t="s">
        <v>65</v>
      </c>
      <c r="C97" s="70">
        <v>1.3</v>
      </c>
      <c r="D97" s="73">
        <v>5</v>
      </c>
      <c r="E97" s="7" t="s">
        <v>63</v>
      </c>
    </row>
    <row r="98" spans="2:5" x14ac:dyDescent="0.25">
      <c r="B98" s="17" t="s">
        <v>66</v>
      </c>
      <c r="C98" s="71">
        <v>0.8</v>
      </c>
      <c r="D98" s="74">
        <v>7</v>
      </c>
      <c r="E98" s="8" t="s">
        <v>63</v>
      </c>
    </row>
    <row r="100" spans="2:5" x14ac:dyDescent="0.25">
      <c r="B100" s="27" t="s">
        <v>79</v>
      </c>
    </row>
    <row r="102" spans="2:5" x14ac:dyDescent="0.25">
      <c r="B102" s="27" t="s">
        <v>159</v>
      </c>
    </row>
    <row r="103" spans="2:5" x14ac:dyDescent="0.25">
      <c r="B103" s="14" t="s">
        <v>107</v>
      </c>
    </row>
    <row r="104" spans="2:5" x14ac:dyDescent="0.25">
      <c r="B104" s="14" t="s">
        <v>109</v>
      </c>
    </row>
    <row r="105" spans="2:5" x14ac:dyDescent="0.25">
      <c r="B105" s="14" t="s">
        <v>108</v>
      </c>
    </row>
    <row r="110" spans="2:5" x14ac:dyDescent="0.25">
      <c r="B110" s="27" t="s">
        <v>1</v>
      </c>
      <c r="C110" s="32" t="s">
        <v>101</v>
      </c>
      <c r="D110" s="32" t="s">
        <v>3</v>
      </c>
    </row>
    <row r="111" spans="2:5" x14ac:dyDescent="0.25">
      <c r="B111" s="14" t="s">
        <v>96</v>
      </c>
      <c r="C111" s="52">
        <f>$L$30*D89/100</f>
        <v>1055.04</v>
      </c>
      <c r="D111" t="s">
        <v>31</v>
      </c>
    </row>
    <row r="112" spans="2:5" x14ac:dyDescent="0.25">
      <c r="B112" s="14" t="s">
        <v>97</v>
      </c>
      <c r="C112" s="52">
        <f>$L$30*D90/100</f>
        <v>1688.0639999999999</v>
      </c>
      <c r="D112" t="s">
        <v>31</v>
      </c>
    </row>
    <row r="113" spans="2:4" x14ac:dyDescent="0.25">
      <c r="B113" s="14" t="s">
        <v>98</v>
      </c>
      <c r="C113" s="52">
        <f>$L$30*D91/100</f>
        <v>4220.16</v>
      </c>
      <c r="D113" t="s">
        <v>31</v>
      </c>
    </row>
    <row r="114" spans="2:4" x14ac:dyDescent="0.25">
      <c r="B114" s="14" t="s">
        <v>160</v>
      </c>
      <c r="C114" s="52">
        <f>$L$30*D98/100</f>
        <v>1477.056</v>
      </c>
      <c r="D114" t="s">
        <v>31</v>
      </c>
    </row>
    <row r="115" spans="2:4" x14ac:dyDescent="0.25">
      <c r="B115" s="14" t="s">
        <v>99</v>
      </c>
      <c r="C115" s="52">
        <f>$L$30*D92/100</f>
        <v>3165.12</v>
      </c>
      <c r="D115" t="s">
        <v>31</v>
      </c>
    </row>
    <row r="116" spans="2:4" x14ac:dyDescent="0.25">
      <c r="B116" s="14" t="s">
        <v>100</v>
      </c>
      <c r="C116" s="44">
        <f>C112+C114+C115</f>
        <v>6330.24</v>
      </c>
      <c r="D116" t="s">
        <v>31</v>
      </c>
    </row>
    <row r="117" spans="2:4" x14ac:dyDescent="0.25">
      <c r="B117" s="14" t="s">
        <v>103</v>
      </c>
      <c r="C117" s="91">
        <f>L30-C116</f>
        <v>14770.56</v>
      </c>
      <c r="D117" t="s">
        <v>31</v>
      </c>
    </row>
  </sheetData>
  <sheetProtection sheet="1" objects="1" scenarios="1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117"/>
  <sheetViews>
    <sheetView topLeftCell="G1" workbookViewId="0">
      <selection activeCell="T12" sqref="T12"/>
    </sheetView>
  </sheetViews>
  <sheetFormatPr defaultRowHeight="15" x14ac:dyDescent="0.25"/>
  <cols>
    <col min="2" max="2" width="32.7109375" style="14" customWidth="1"/>
    <col min="3" max="3" width="14" customWidth="1"/>
    <col min="4" max="4" width="11.7109375" bestFit="1" customWidth="1"/>
    <col min="5" max="5" width="9.140625" customWidth="1"/>
    <col min="11" max="11" width="33.5703125" customWidth="1"/>
    <col min="12" max="12" width="12" style="14" customWidth="1"/>
    <col min="16" max="16" width="29.28515625" customWidth="1"/>
    <col min="17" max="17" width="15.140625" customWidth="1"/>
    <col min="20" max="20" width="18" customWidth="1"/>
    <col min="21" max="21" width="4.85546875" customWidth="1"/>
    <col min="22" max="22" width="11.28515625" customWidth="1"/>
  </cols>
  <sheetData>
    <row r="1" spans="2:22" x14ac:dyDescent="0.25">
      <c r="B1" s="27" t="s">
        <v>167</v>
      </c>
    </row>
    <row r="2" spans="2:22" ht="30" x14ac:dyDescent="0.25">
      <c r="B2" s="140" t="s">
        <v>173</v>
      </c>
    </row>
    <row r="3" spans="2:22" ht="30" x14ac:dyDescent="0.25">
      <c r="B3" s="47" t="s">
        <v>165</v>
      </c>
    </row>
    <row r="4" spans="2:22" ht="30" x14ac:dyDescent="0.25">
      <c r="B4" s="139" t="s">
        <v>166</v>
      </c>
    </row>
    <row r="5" spans="2:22" x14ac:dyDescent="0.25">
      <c r="B5" s="50"/>
    </row>
    <row r="6" spans="2:22" x14ac:dyDescent="0.25">
      <c r="B6" s="27" t="s">
        <v>0</v>
      </c>
      <c r="K6" s="32" t="s">
        <v>80</v>
      </c>
      <c r="P6" s="32" t="s">
        <v>141</v>
      </c>
    </row>
    <row r="7" spans="2:22" x14ac:dyDescent="0.25">
      <c r="T7" s="32" t="s">
        <v>179</v>
      </c>
      <c r="U7" s="32"/>
      <c r="V7" s="32"/>
    </row>
    <row r="8" spans="2:22" ht="15.75" thickBot="1" x14ac:dyDescent="0.3">
      <c r="B8" s="33" t="s">
        <v>81</v>
      </c>
      <c r="C8" s="32"/>
      <c r="K8" s="33" t="s">
        <v>81</v>
      </c>
      <c r="P8" s="32" t="s">
        <v>142</v>
      </c>
      <c r="Q8" s="3"/>
      <c r="T8" s="135" t="s">
        <v>175</v>
      </c>
      <c r="U8" s="136"/>
      <c r="V8" s="137" t="s">
        <v>178</v>
      </c>
    </row>
    <row r="9" spans="2:22" ht="16.5" thickTop="1" thickBot="1" x14ac:dyDescent="0.3">
      <c r="P9" s="3" t="s">
        <v>164</v>
      </c>
      <c r="Q9" s="147">
        <f>T9*V9*220/1000</f>
        <v>16.5</v>
      </c>
      <c r="R9" t="s">
        <v>123</v>
      </c>
      <c r="T9" s="178">
        <v>3</v>
      </c>
      <c r="U9" s="179" t="s">
        <v>176</v>
      </c>
      <c r="V9" s="180">
        <v>25</v>
      </c>
    </row>
    <row r="10" spans="2:22" ht="15.75" thickTop="1" x14ac:dyDescent="0.25">
      <c r="B10" s="79" t="s">
        <v>1</v>
      </c>
      <c r="C10" s="80" t="s">
        <v>4</v>
      </c>
      <c r="D10" s="81" t="s">
        <v>2</v>
      </c>
      <c r="E10" s="82" t="s">
        <v>3</v>
      </c>
      <c r="K10" s="32" t="s">
        <v>89</v>
      </c>
      <c r="P10" t="s">
        <v>143</v>
      </c>
      <c r="Q10" s="159">
        <f>D29+L48</f>
        <v>11253.4</v>
      </c>
      <c r="R10" t="s">
        <v>31</v>
      </c>
    </row>
    <row r="11" spans="2:22" x14ac:dyDescent="0.25">
      <c r="B11" s="16" t="s">
        <v>5</v>
      </c>
      <c r="C11" s="7" t="s">
        <v>13</v>
      </c>
      <c r="D11" s="141">
        <v>6.95</v>
      </c>
      <c r="E11" s="4" t="s">
        <v>12</v>
      </c>
      <c r="K11" s="83" t="s">
        <v>88</v>
      </c>
      <c r="L11" s="84" t="s">
        <v>82</v>
      </c>
    </row>
    <row r="12" spans="2:22" ht="30" x14ac:dyDescent="0.25">
      <c r="B12" s="16"/>
      <c r="C12" s="7" t="s">
        <v>14</v>
      </c>
      <c r="D12" s="141">
        <v>12.87</v>
      </c>
      <c r="E12" s="4" t="s">
        <v>16</v>
      </c>
      <c r="K12" s="2" t="s">
        <v>83</v>
      </c>
      <c r="L12" s="150">
        <v>0.7</v>
      </c>
      <c r="P12" s="27" t="s">
        <v>144</v>
      </c>
    </row>
    <row r="13" spans="2:22" x14ac:dyDescent="0.25">
      <c r="B13" s="16"/>
      <c r="C13" s="7" t="s">
        <v>15</v>
      </c>
      <c r="D13" s="141">
        <v>25.4</v>
      </c>
      <c r="E13" s="4" t="s">
        <v>17</v>
      </c>
      <c r="K13" s="2" t="s">
        <v>84</v>
      </c>
      <c r="L13" s="150">
        <v>0.8</v>
      </c>
      <c r="P13" t="s">
        <v>145</v>
      </c>
      <c r="Q13" s="175">
        <f>Q10/1100</f>
        <v>10.230363636363636</v>
      </c>
      <c r="R13" t="s">
        <v>123</v>
      </c>
    </row>
    <row r="14" spans="2:22" x14ac:dyDescent="0.25">
      <c r="B14" s="16" t="s">
        <v>6</v>
      </c>
      <c r="C14" s="7" t="s">
        <v>9</v>
      </c>
      <c r="D14" s="141">
        <v>9.5</v>
      </c>
      <c r="E14" s="4" t="s">
        <v>18</v>
      </c>
      <c r="K14" s="5" t="s">
        <v>85</v>
      </c>
      <c r="L14" s="151">
        <v>0.85</v>
      </c>
      <c r="P14" t="s">
        <v>146</v>
      </c>
      <c r="Q14" s="175">
        <f>Q13/0.3</f>
        <v>34.101212121212122</v>
      </c>
    </row>
    <row r="15" spans="2:22" x14ac:dyDescent="0.25">
      <c r="B15" s="16" t="s">
        <v>20</v>
      </c>
      <c r="C15" s="7" t="s">
        <v>21</v>
      </c>
      <c r="D15" s="141">
        <v>9.98</v>
      </c>
      <c r="E15" s="4" t="s">
        <v>12</v>
      </c>
      <c r="P15" t="s">
        <v>163</v>
      </c>
      <c r="Q15" s="175">
        <f>Q14*1.65/0.8</f>
        <v>70.333749999999995</v>
      </c>
      <c r="R15" t="s">
        <v>42</v>
      </c>
    </row>
    <row r="16" spans="2:22" x14ac:dyDescent="0.25">
      <c r="B16" s="16" t="s">
        <v>7</v>
      </c>
      <c r="C16" s="7" t="s">
        <v>10</v>
      </c>
      <c r="D16" s="142">
        <v>1884</v>
      </c>
      <c r="E16" s="4" t="s">
        <v>19</v>
      </c>
      <c r="K16" s="32" t="s">
        <v>90</v>
      </c>
    </row>
    <row r="17" spans="2:18" x14ac:dyDescent="0.25">
      <c r="B17" s="17" t="s">
        <v>8</v>
      </c>
      <c r="C17" s="8" t="s">
        <v>11</v>
      </c>
      <c r="D17" s="143">
        <v>4.7</v>
      </c>
      <c r="E17" s="6" t="s">
        <v>16</v>
      </c>
      <c r="K17" s="80" t="s">
        <v>88</v>
      </c>
      <c r="L17" s="84" t="s">
        <v>82</v>
      </c>
      <c r="P17" s="32" t="s">
        <v>151</v>
      </c>
    </row>
    <row r="18" spans="2:18" x14ac:dyDescent="0.25">
      <c r="K18" s="23" t="s">
        <v>86</v>
      </c>
      <c r="L18" s="152">
        <v>0.98</v>
      </c>
      <c r="P18" t="s">
        <v>152</v>
      </c>
      <c r="Q18" s="160">
        <f>0.8*Q9</f>
        <v>13.200000000000001</v>
      </c>
      <c r="R18" t="s">
        <v>123</v>
      </c>
    </row>
    <row r="19" spans="2:18" ht="30" x14ac:dyDescent="0.25">
      <c r="B19" s="27" t="s">
        <v>157</v>
      </c>
      <c r="K19" s="7" t="s">
        <v>87</v>
      </c>
      <c r="L19" s="152">
        <v>0.95</v>
      </c>
      <c r="P19" t="s">
        <v>153</v>
      </c>
      <c r="Q19" s="160">
        <f>Q18/0.3</f>
        <v>44.000000000000007</v>
      </c>
    </row>
    <row r="20" spans="2:18" x14ac:dyDescent="0.25">
      <c r="B20" s="27" t="s">
        <v>29</v>
      </c>
      <c r="K20" s="9" t="s">
        <v>138</v>
      </c>
      <c r="L20" s="152">
        <v>0.9</v>
      </c>
      <c r="P20" t="s">
        <v>154</v>
      </c>
      <c r="Q20" s="160">
        <f>Q19*1.65/0.8</f>
        <v>90.75</v>
      </c>
    </row>
    <row r="21" spans="2:18" ht="15.75" thickBot="1" x14ac:dyDescent="0.3">
      <c r="B21" s="79" t="s">
        <v>1</v>
      </c>
      <c r="C21" s="80" t="s">
        <v>4</v>
      </c>
      <c r="D21" s="94" t="s">
        <v>2</v>
      </c>
      <c r="E21" s="82" t="s">
        <v>3</v>
      </c>
      <c r="K21" s="8" t="s">
        <v>137</v>
      </c>
      <c r="L21" s="153">
        <v>1</v>
      </c>
      <c r="P21" t="s">
        <v>155</v>
      </c>
      <c r="Q21" s="161">
        <f>Q18*1100</f>
        <v>14520.000000000002</v>
      </c>
      <c r="R21" t="s">
        <v>31</v>
      </c>
    </row>
    <row r="22" spans="2:18" ht="15.75" thickTop="1" x14ac:dyDescent="0.25">
      <c r="B22" s="16" t="s">
        <v>23</v>
      </c>
      <c r="C22" s="2" t="s">
        <v>32</v>
      </c>
      <c r="D22" s="95"/>
      <c r="E22" s="4" t="s">
        <v>24</v>
      </c>
      <c r="G22" s="3"/>
      <c r="P22" t="s">
        <v>156</v>
      </c>
      <c r="Q22" s="161">
        <f>Q10-Q21</f>
        <v>-3266.6000000000022</v>
      </c>
      <c r="R22" t="s">
        <v>31</v>
      </c>
    </row>
    <row r="23" spans="2:18" x14ac:dyDescent="0.25">
      <c r="B23" s="16"/>
      <c r="C23" s="2" t="s">
        <v>33</v>
      </c>
      <c r="D23" s="96"/>
      <c r="E23" s="4" t="s">
        <v>25</v>
      </c>
      <c r="G23" s="3"/>
      <c r="K23" s="32" t="s">
        <v>91</v>
      </c>
    </row>
    <row r="24" spans="2:18" x14ac:dyDescent="0.25">
      <c r="B24" s="16"/>
      <c r="C24" s="2" t="s">
        <v>34</v>
      </c>
      <c r="D24" s="96"/>
      <c r="E24" s="4" t="s">
        <v>26</v>
      </c>
      <c r="G24" s="3"/>
      <c r="K24" t="s">
        <v>92</v>
      </c>
      <c r="L24" s="92" t="s">
        <v>36</v>
      </c>
    </row>
    <row r="25" spans="2:18" x14ac:dyDescent="0.25">
      <c r="B25" s="16" t="s">
        <v>35</v>
      </c>
      <c r="C25" s="2" t="s">
        <v>35</v>
      </c>
      <c r="D25" s="96"/>
      <c r="E25" s="4" t="s">
        <v>27</v>
      </c>
      <c r="K25" s="83" t="s">
        <v>88</v>
      </c>
      <c r="L25" s="84" t="s">
        <v>2</v>
      </c>
      <c r="M25" s="82" t="s">
        <v>3</v>
      </c>
    </row>
    <row r="26" spans="2:18" x14ac:dyDescent="0.25">
      <c r="B26" s="16" t="s">
        <v>36</v>
      </c>
      <c r="C26" s="2" t="s">
        <v>36</v>
      </c>
      <c r="D26" s="96"/>
      <c r="E26" s="4" t="s">
        <v>24</v>
      </c>
      <c r="K26" s="2" t="s">
        <v>83</v>
      </c>
      <c r="L26" s="154">
        <f>D51*L12</f>
        <v>29013.599999999999</v>
      </c>
      <c r="M26" s="4" t="s">
        <v>31</v>
      </c>
    </row>
    <row r="27" spans="2:18" x14ac:dyDescent="0.25">
      <c r="B27" s="16" t="s">
        <v>93</v>
      </c>
      <c r="C27" s="2" t="s">
        <v>37</v>
      </c>
      <c r="D27" s="96">
        <v>22</v>
      </c>
      <c r="E27" s="4" t="s">
        <v>28</v>
      </c>
      <c r="K27" s="2" t="s">
        <v>84</v>
      </c>
      <c r="L27" s="154">
        <f>D50*L13</f>
        <v>0</v>
      </c>
      <c r="M27" s="4" t="s">
        <v>31</v>
      </c>
    </row>
    <row r="28" spans="2:18" x14ac:dyDescent="0.25">
      <c r="B28" s="16" t="s">
        <v>94</v>
      </c>
      <c r="C28" s="2" t="s">
        <v>38</v>
      </c>
      <c r="D28" s="96"/>
      <c r="E28" s="4" t="s">
        <v>25</v>
      </c>
      <c r="K28" s="5" t="s">
        <v>85</v>
      </c>
      <c r="L28" s="155">
        <f>D46*L14</f>
        <v>0</v>
      </c>
      <c r="M28" s="6" t="s">
        <v>31</v>
      </c>
    </row>
    <row r="29" spans="2:18" ht="15.75" thickBot="1" x14ac:dyDescent="0.3">
      <c r="B29" s="18" t="s">
        <v>95</v>
      </c>
      <c r="C29" s="93" t="s">
        <v>30</v>
      </c>
      <c r="D29" s="97">
        <v>4000</v>
      </c>
      <c r="E29" s="11" t="s">
        <v>31</v>
      </c>
      <c r="L29" s="118"/>
    </row>
    <row r="30" spans="2:18" ht="16.5" thickTop="1" thickBot="1" x14ac:dyDescent="0.3">
      <c r="B30" s="20"/>
      <c r="C30" s="10"/>
      <c r="D30" s="31"/>
      <c r="E30" s="10"/>
      <c r="K30" s="32" t="s">
        <v>104</v>
      </c>
      <c r="L30" s="119">
        <v>29013.599999999999</v>
      </c>
      <c r="M30" t="s">
        <v>31</v>
      </c>
    </row>
    <row r="31" spans="2:18" ht="15.75" thickTop="1" x14ac:dyDescent="0.25">
      <c r="B31" s="19"/>
      <c r="C31" s="3"/>
      <c r="D31" s="3"/>
      <c r="E31" s="3"/>
      <c r="L31" s="26"/>
    </row>
    <row r="32" spans="2:18" x14ac:dyDescent="0.25">
      <c r="B32" s="28" t="s">
        <v>39</v>
      </c>
    </row>
    <row r="33" spans="2:15" ht="15.75" thickBot="1" x14ac:dyDescent="0.3">
      <c r="B33" s="79" t="s">
        <v>1</v>
      </c>
      <c r="C33" s="80" t="s">
        <v>4</v>
      </c>
      <c r="D33" s="94" t="s">
        <v>2</v>
      </c>
      <c r="E33" s="80" t="s">
        <v>3</v>
      </c>
      <c r="K33" s="32" t="s">
        <v>105</v>
      </c>
    </row>
    <row r="34" spans="2:15" ht="15.75" thickTop="1" x14ac:dyDescent="0.25">
      <c r="B34" s="16" t="s">
        <v>23</v>
      </c>
      <c r="C34" s="2" t="s">
        <v>32</v>
      </c>
      <c r="D34" s="95"/>
      <c r="E34" s="4" t="s">
        <v>40</v>
      </c>
    </row>
    <row r="35" spans="2:15" x14ac:dyDescent="0.25">
      <c r="B35" s="16"/>
      <c r="C35" s="2" t="s">
        <v>33</v>
      </c>
      <c r="D35" s="96"/>
      <c r="E35" s="4" t="s">
        <v>40</v>
      </c>
      <c r="K35" s="32" t="s">
        <v>110</v>
      </c>
    </row>
    <row r="36" spans="2:15" x14ac:dyDescent="0.25">
      <c r="B36" s="16"/>
      <c r="C36" s="2" t="s">
        <v>34</v>
      </c>
      <c r="D36" s="96"/>
      <c r="E36" s="4" t="s">
        <v>40</v>
      </c>
      <c r="K36" s="32" t="s">
        <v>174</v>
      </c>
    </row>
    <row r="37" spans="2:15" x14ac:dyDescent="0.25">
      <c r="B37" s="16" t="s">
        <v>35</v>
      </c>
      <c r="C37" s="2" t="s">
        <v>35</v>
      </c>
      <c r="D37" s="96"/>
      <c r="E37" s="4" t="s">
        <v>40</v>
      </c>
      <c r="K37" s="83" t="s">
        <v>169</v>
      </c>
      <c r="L37" s="84" t="s">
        <v>4</v>
      </c>
      <c r="M37" s="84" t="s">
        <v>111</v>
      </c>
    </row>
    <row r="38" spans="2:15" x14ac:dyDescent="0.25">
      <c r="B38" s="16" t="s">
        <v>36</v>
      </c>
      <c r="C38" s="2" t="s">
        <v>36</v>
      </c>
      <c r="D38" s="96"/>
      <c r="E38" s="4" t="s">
        <v>40</v>
      </c>
      <c r="K38" s="2" t="s">
        <v>162</v>
      </c>
      <c r="L38" s="23" t="s">
        <v>118</v>
      </c>
      <c r="M38" s="156">
        <v>2.8</v>
      </c>
    </row>
    <row r="39" spans="2:15" x14ac:dyDescent="0.25">
      <c r="B39" s="16" t="s">
        <v>93</v>
      </c>
      <c r="C39" s="2" t="s">
        <v>37</v>
      </c>
      <c r="D39" s="96">
        <v>1400</v>
      </c>
      <c r="E39" s="4" t="s">
        <v>40</v>
      </c>
      <c r="K39" s="2" t="s">
        <v>112</v>
      </c>
      <c r="L39" s="23" t="s">
        <v>117</v>
      </c>
      <c r="M39" s="156">
        <v>4</v>
      </c>
    </row>
    <row r="40" spans="2:15" x14ac:dyDescent="0.25">
      <c r="B40" s="16" t="s">
        <v>94</v>
      </c>
      <c r="C40" s="2" t="s">
        <v>38</v>
      </c>
      <c r="D40" s="96"/>
      <c r="E40" s="4" t="s">
        <v>40</v>
      </c>
      <c r="K40" s="2" t="s">
        <v>113</v>
      </c>
      <c r="L40" s="23" t="s">
        <v>119</v>
      </c>
      <c r="M40" s="156">
        <v>3.5</v>
      </c>
    </row>
    <row r="41" spans="2:15" ht="15.75" thickBot="1" x14ac:dyDescent="0.3">
      <c r="B41" s="18" t="s">
        <v>95</v>
      </c>
      <c r="C41" s="93" t="s">
        <v>30</v>
      </c>
      <c r="D41" s="97"/>
      <c r="E41" s="6" t="s">
        <v>40</v>
      </c>
      <c r="K41" s="2" t="s">
        <v>114</v>
      </c>
      <c r="L41" s="23" t="s">
        <v>120</v>
      </c>
      <c r="M41" s="156">
        <v>3.5</v>
      </c>
    </row>
    <row r="42" spans="2:15" ht="16.5" thickTop="1" thickBot="1" x14ac:dyDescent="0.3">
      <c r="K42" s="5" t="s">
        <v>115</v>
      </c>
      <c r="L42" s="24" t="s">
        <v>121</v>
      </c>
      <c r="M42" s="157">
        <v>2.8</v>
      </c>
    </row>
    <row r="43" spans="2:15" ht="30.75" thickBot="1" x14ac:dyDescent="0.3">
      <c r="B43" s="27" t="s">
        <v>168</v>
      </c>
      <c r="K43" s="85" t="s">
        <v>170</v>
      </c>
      <c r="L43" s="86"/>
      <c r="M43" s="87"/>
      <c r="N43" s="87"/>
      <c r="O43" s="87"/>
    </row>
    <row r="44" spans="2:15" ht="16.5" thickTop="1" thickBot="1" x14ac:dyDescent="0.3">
      <c r="K44" t="s">
        <v>122</v>
      </c>
      <c r="L44" s="122" t="s">
        <v>117</v>
      </c>
      <c r="M44" s="104">
        <v>4</v>
      </c>
      <c r="N44" s="32"/>
    </row>
    <row r="45" spans="2:15" ht="15.75" thickTop="1" x14ac:dyDescent="0.25">
      <c r="B45" s="79" t="s">
        <v>1</v>
      </c>
      <c r="C45" s="80" t="s">
        <v>4</v>
      </c>
      <c r="D45" s="80" t="s">
        <v>2</v>
      </c>
      <c r="E45" s="82" t="s">
        <v>3</v>
      </c>
      <c r="K45" t="s">
        <v>124</v>
      </c>
      <c r="L45" s="173">
        <f>L30/(1500)</f>
        <v>19.342399999999998</v>
      </c>
      <c r="M45" t="s">
        <v>123</v>
      </c>
    </row>
    <row r="46" spans="2:15" x14ac:dyDescent="0.25">
      <c r="B46" s="16" t="s">
        <v>23</v>
      </c>
      <c r="C46" s="7" t="s">
        <v>32</v>
      </c>
      <c r="D46" s="144">
        <f t="shared" ref="D46:D52" si="0">D11*D22</f>
        <v>0</v>
      </c>
      <c r="E46" s="4" t="s">
        <v>31</v>
      </c>
      <c r="K46" t="s">
        <v>125</v>
      </c>
      <c r="L46" s="173">
        <f>L45/M44</f>
        <v>4.8355999999999995</v>
      </c>
      <c r="M46" t="s">
        <v>123</v>
      </c>
    </row>
    <row r="47" spans="2:15" x14ac:dyDescent="0.25">
      <c r="B47" s="16"/>
      <c r="C47" s="7" t="s">
        <v>33</v>
      </c>
      <c r="D47" s="145">
        <f t="shared" si="0"/>
        <v>0</v>
      </c>
      <c r="E47" s="4" t="s">
        <v>31</v>
      </c>
    </row>
    <row r="48" spans="2:15" x14ac:dyDescent="0.25">
      <c r="B48" s="16"/>
      <c r="C48" s="7" t="s">
        <v>34</v>
      </c>
      <c r="D48" s="145">
        <f t="shared" si="0"/>
        <v>0</v>
      </c>
      <c r="E48" s="4" t="s">
        <v>31</v>
      </c>
      <c r="K48" t="s">
        <v>126</v>
      </c>
      <c r="L48" s="158">
        <f>L30/M44</f>
        <v>7253.4</v>
      </c>
      <c r="M48" t="s">
        <v>31</v>
      </c>
    </row>
    <row r="49" spans="2:14" x14ac:dyDescent="0.25">
      <c r="B49" s="16" t="s">
        <v>35</v>
      </c>
      <c r="C49" s="7" t="s">
        <v>35</v>
      </c>
      <c r="D49" s="145">
        <f t="shared" si="0"/>
        <v>0</v>
      </c>
      <c r="E49" s="4" t="s">
        <v>31</v>
      </c>
    </row>
    <row r="50" spans="2:14" x14ac:dyDescent="0.25">
      <c r="B50" s="16" t="s">
        <v>36</v>
      </c>
      <c r="C50" s="7" t="s">
        <v>36</v>
      </c>
      <c r="D50" s="145">
        <f t="shared" si="0"/>
        <v>0</v>
      </c>
      <c r="E50" s="4" t="s">
        <v>31</v>
      </c>
      <c r="K50" s="32" t="s">
        <v>127</v>
      </c>
    </row>
    <row r="51" spans="2:14" x14ac:dyDescent="0.25">
      <c r="B51" s="16" t="s">
        <v>93</v>
      </c>
      <c r="C51" s="7" t="s">
        <v>37</v>
      </c>
      <c r="D51" s="145">
        <f t="shared" si="0"/>
        <v>41448</v>
      </c>
      <c r="E51" s="4" t="s">
        <v>31</v>
      </c>
      <c r="K51" t="s">
        <v>128</v>
      </c>
      <c r="L51" s="174">
        <f>L45*50</f>
        <v>967.11999999999989</v>
      </c>
      <c r="M51" t="s">
        <v>129</v>
      </c>
    </row>
    <row r="52" spans="2:14" x14ac:dyDescent="0.25">
      <c r="B52" s="16" t="s">
        <v>94</v>
      </c>
      <c r="C52" s="7" t="s">
        <v>38</v>
      </c>
      <c r="D52" s="145">
        <f t="shared" si="0"/>
        <v>0</v>
      </c>
      <c r="E52" s="4" t="s">
        <v>31</v>
      </c>
    </row>
    <row r="53" spans="2:14" x14ac:dyDescent="0.25">
      <c r="B53" s="18" t="s">
        <v>95</v>
      </c>
      <c r="C53" s="12" t="s">
        <v>30</v>
      </c>
      <c r="D53" s="146">
        <f>D29</f>
        <v>4000</v>
      </c>
      <c r="E53" s="11" t="s">
        <v>31</v>
      </c>
      <c r="K53" s="32" t="s">
        <v>130</v>
      </c>
    </row>
    <row r="54" spans="2:14" ht="15.75" thickBot="1" x14ac:dyDescent="0.3">
      <c r="B54" s="20"/>
      <c r="C54" s="10"/>
      <c r="D54" s="98"/>
      <c r="E54" s="10"/>
      <c r="K54" t="s">
        <v>134</v>
      </c>
      <c r="L54" s="158">
        <f>L30/(1500*L19)</f>
        <v>20.36042105263158</v>
      </c>
      <c r="M54" t="s">
        <v>123</v>
      </c>
    </row>
    <row r="55" spans="2:14" ht="16.5" thickTop="1" thickBot="1" x14ac:dyDescent="0.3">
      <c r="B55" s="20" t="s">
        <v>102</v>
      </c>
      <c r="C55" s="99"/>
      <c r="D55" s="100">
        <v>41448</v>
      </c>
      <c r="E55" s="10" t="s">
        <v>31</v>
      </c>
      <c r="F55">
        <f>D55/1500</f>
        <v>27.632000000000001</v>
      </c>
      <c r="G55" t="s">
        <v>123</v>
      </c>
      <c r="K55" t="s">
        <v>148</v>
      </c>
      <c r="L55" s="158">
        <f>L54*1500</f>
        <v>30540.63157894737</v>
      </c>
      <c r="M55" t="s">
        <v>31</v>
      </c>
      <c r="N55">
        <f>L30/L19</f>
        <v>30540.631578947367</v>
      </c>
    </row>
    <row r="56" spans="2:14" ht="15.75" thickTop="1" x14ac:dyDescent="0.25">
      <c r="B56" s="20" t="s">
        <v>104</v>
      </c>
      <c r="C56" s="10"/>
      <c r="D56" s="148">
        <f>L30</f>
        <v>29013.599999999999</v>
      </c>
      <c r="E56" s="10" t="s">
        <v>31</v>
      </c>
      <c r="K56" t="s">
        <v>135</v>
      </c>
      <c r="L56" s="158">
        <f>L55/D17</f>
        <v>6498.0067189249721</v>
      </c>
      <c r="M56" t="s">
        <v>25</v>
      </c>
    </row>
    <row r="57" spans="2:14" x14ac:dyDescent="0.25">
      <c r="K57" t="s">
        <v>136</v>
      </c>
      <c r="L57" s="158">
        <f>L54*50</f>
        <v>1018.021052631579</v>
      </c>
      <c r="M57" t="s">
        <v>129</v>
      </c>
    </row>
    <row r="58" spans="2:14" x14ac:dyDescent="0.25">
      <c r="K58" t="s">
        <v>149</v>
      </c>
      <c r="L58" s="158">
        <f>L56/242*30/0.65/1000</f>
        <v>1.2392892661649659</v>
      </c>
      <c r="M58" t="s">
        <v>56</v>
      </c>
    </row>
    <row r="60" spans="2:14" x14ac:dyDescent="0.25">
      <c r="B60" s="27" t="s">
        <v>41</v>
      </c>
      <c r="K60" s="32" t="s">
        <v>133</v>
      </c>
    </row>
    <row r="61" spans="2:14" x14ac:dyDescent="0.25">
      <c r="K61" t="s">
        <v>131</v>
      </c>
      <c r="L61" s="158">
        <f>L30/(1500*L20)</f>
        <v>21.491555555555554</v>
      </c>
      <c r="M61" t="s">
        <v>123</v>
      </c>
    </row>
    <row r="62" spans="2:14" x14ac:dyDescent="0.25">
      <c r="B62" s="27" t="s">
        <v>22</v>
      </c>
      <c r="K62" t="s">
        <v>150</v>
      </c>
      <c r="L62" s="158">
        <f>L61*1500</f>
        <v>32237.333333333328</v>
      </c>
      <c r="M62" t="s">
        <v>31</v>
      </c>
    </row>
    <row r="63" spans="2:14" ht="15.75" thickBot="1" x14ac:dyDescent="0.3">
      <c r="B63" s="27" t="s">
        <v>43</v>
      </c>
      <c r="C63" s="32" t="s">
        <v>2</v>
      </c>
      <c r="D63" s="32" t="s">
        <v>3</v>
      </c>
      <c r="E63" s="32" t="s">
        <v>44</v>
      </c>
      <c r="K63" t="s">
        <v>139</v>
      </c>
      <c r="L63" s="158">
        <f>L62/D16</f>
        <v>17.111111111111107</v>
      </c>
      <c r="M63" t="s">
        <v>140</v>
      </c>
    </row>
    <row r="64" spans="2:14" ht="15.75" thickTop="1" x14ac:dyDescent="0.25">
      <c r="B64" s="14" t="s">
        <v>48</v>
      </c>
      <c r="C64" s="101">
        <v>160</v>
      </c>
      <c r="D64" t="s">
        <v>42</v>
      </c>
      <c r="K64" t="s">
        <v>132</v>
      </c>
      <c r="L64" s="158">
        <f>L61*50</f>
        <v>1074.5777777777778</v>
      </c>
      <c r="M64" t="s">
        <v>129</v>
      </c>
    </row>
    <row r="65" spans="2:13" ht="15.75" thickBot="1" x14ac:dyDescent="0.3">
      <c r="B65" s="14" t="s">
        <v>49</v>
      </c>
      <c r="C65" s="102">
        <v>2.5</v>
      </c>
      <c r="D65" t="s">
        <v>50</v>
      </c>
    </row>
    <row r="66" spans="2:13" ht="15.75" thickTop="1" x14ac:dyDescent="0.25">
      <c r="B66" s="14" t="s">
        <v>58</v>
      </c>
      <c r="C66" s="175">
        <f>2.5*10*2+2.5*15*2+2*C64</f>
        <v>445</v>
      </c>
      <c r="D66" t="s">
        <v>42</v>
      </c>
      <c r="E66" t="s">
        <v>51</v>
      </c>
    </row>
    <row r="67" spans="2:13" x14ac:dyDescent="0.25">
      <c r="B67" s="14" t="s">
        <v>52</v>
      </c>
      <c r="C67" s="175">
        <f>C66-150-120</f>
        <v>175</v>
      </c>
      <c r="D67" t="s">
        <v>42</v>
      </c>
      <c r="E67" t="s">
        <v>53</v>
      </c>
    </row>
    <row r="68" spans="2:13" ht="15.75" thickBot="1" x14ac:dyDescent="0.3">
      <c r="B68" s="14" t="s">
        <v>45</v>
      </c>
      <c r="C68" s="176">
        <f>5+0.5+5+1.5*3</f>
        <v>15</v>
      </c>
      <c r="D68" t="s">
        <v>42</v>
      </c>
    </row>
    <row r="69" spans="2:13" ht="16.5" thickTop="1" thickBot="1" x14ac:dyDescent="0.3">
      <c r="B69" s="105" t="s">
        <v>46</v>
      </c>
      <c r="C69" s="104">
        <v>0</v>
      </c>
      <c r="D69" t="s">
        <v>47</v>
      </c>
    </row>
    <row r="70" spans="2:13" ht="15.75" thickTop="1" x14ac:dyDescent="0.25"/>
    <row r="71" spans="2:13" x14ac:dyDescent="0.25">
      <c r="B71" s="14" t="s">
        <v>54</v>
      </c>
      <c r="C71" s="160">
        <f>C64*C65</f>
        <v>400</v>
      </c>
      <c r="D71" t="s">
        <v>56</v>
      </c>
    </row>
    <row r="72" spans="2:13" x14ac:dyDescent="0.25">
      <c r="B72" s="14" t="s">
        <v>55</v>
      </c>
      <c r="C72" s="177">
        <f>C66/C71</f>
        <v>1.1125</v>
      </c>
      <c r="D72" t="s">
        <v>57</v>
      </c>
    </row>
    <row r="73" spans="2:13" x14ac:dyDescent="0.25">
      <c r="B73" s="14" t="s">
        <v>161</v>
      </c>
      <c r="C73" s="177">
        <f>D55/C64</f>
        <v>259.05</v>
      </c>
      <c r="D73" t="s">
        <v>75</v>
      </c>
    </row>
    <row r="74" spans="2:13" ht="15.75" thickBot="1" x14ac:dyDescent="0.3"/>
    <row r="75" spans="2:13" ht="31.5" thickTop="1" thickBot="1" x14ac:dyDescent="0.3">
      <c r="B75" s="14" t="s">
        <v>171</v>
      </c>
      <c r="C75" s="127">
        <v>10</v>
      </c>
      <c r="D75" t="s">
        <v>47</v>
      </c>
    </row>
    <row r="76" spans="2:13" ht="15.75" thickTop="1" x14ac:dyDescent="0.25"/>
    <row r="77" spans="2:13" x14ac:dyDescent="0.25">
      <c r="B77" s="27" t="s">
        <v>59</v>
      </c>
    </row>
    <row r="78" spans="2:13" s="13" customFormat="1" x14ac:dyDescent="0.25">
      <c r="K78"/>
      <c r="L78" s="14"/>
      <c r="M78"/>
    </row>
    <row r="79" spans="2:13" ht="30" x14ac:dyDescent="0.25">
      <c r="B79" s="27" t="s">
        <v>76</v>
      </c>
      <c r="K79" s="13"/>
      <c r="L79" s="13"/>
      <c r="M79" s="13"/>
    </row>
    <row r="80" spans="2:13" ht="15.75" thickBot="1" x14ac:dyDescent="0.3">
      <c r="B80" s="79" t="s">
        <v>68</v>
      </c>
      <c r="C80" s="94" t="s">
        <v>69</v>
      </c>
      <c r="D80" s="82" t="s">
        <v>3</v>
      </c>
    </row>
    <row r="81" spans="2:6" ht="15.75" thickTop="1" x14ac:dyDescent="0.25">
      <c r="B81" s="16" t="s">
        <v>70</v>
      </c>
      <c r="C81" s="162">
        <v>50</v>
      </c>
      <c r="D81" s="4" t="s">
        <v>63</v>
      </c>
    </row>
    <row r="82" spans="2:6" x14ac:dyDescent="0.25">
      <c r="B82" s="16" t="s">
        <v>71</v>
      </c>
      <c r="C82" s="163">
        <v>10</v>
      </c>
      <c r="D82" s="4" t="s">
        <v>63</v>
      </c>
      <c r="F82" s="3"/>
    </row>
    <row r="83" spans="2:6" x14ac:dyDescent="0.25">
      <c r="B83" s="16" t="s">
        <v>72</v>
      </c>
      <c r="C83" s="163">
        <v>10</v>
      </c>
      <c r="D83" s="4" t="s">
        <v>63</v>
      </c>
    </row>
    <row r="84" spans="2:6" x14ac:dyDescent="0.25">
      <c r="B84" s="16" t="s">
        <v>73</v>
      </c>
      <c r="C84" s="163">
        <v>30</v>
      </c>
      <c r="D84" s="4" t="s">
        <v>63</v>
      </c>
    </row>
    <row r="85" spans="2:6" ht="12" customHeight="1" thickBot="1" x14ac:dyDescent="0.3">
      <c r="B85" s="15" t="s">
        <v>74</v>
      </c>
      <c r="C85" s="164">
        <f>SUM(C81:C84)</f>
        <v>100</v>
      </c>
      <c r="D85" s="1" t="s">
        <v>63</v>
      </c>
    </row>
    <row r="86" spans="2:6" ht="15.75" thickTop="1" x14ac:dyDescent="0.25"/>
    <row r="87" spans="2:6" ht="30" x14ac:dyDescent="0.25">
      <c r="B87" s="29" t="s">
        <v>106</v>
      </c>
      <c r="C87" s="13" t="s">
        <v>60</v>
      </c>
      <c r="E87" s="13"/>
    </row>
    <row r="88" spans="2:6" ht="30" x14ac:dyDescent="0.25">
      <c r="B88" s="79" t="s">
        <v>78</v>
      </c>
      <c r="C88" s="94" t="s">
        <v>147</v>
      </c>
      <c r="D88" s="123" t="s">
        <v>61</v>
      </c>
      <c r="E88" s="80" t="s">
        <v>3</v>
      </c>
    </row>
    <row r="89" spans="2:6" x14ac:dyDescent="0.25">
      <c r="B89" s="21" t="s">
        <v>77</v>
      </c>
      <c r="C89" s="165">
        <v>5</v>
      </c>
      <c r="D89" s="166">
        <v>5</v>
      </c>
      <c r="E89" s="110" t="s">
        <v>63</v>
      </c>
    </row>
    <row r="90" spans="2:6" x14ac:dyDescent="0.25">
      <c r="B90" s="16" t="s">
        <v>77</v>
      </c>
      <c r="C90" s="165">
        <v>10</v>
      </c>
      <c r="D90" s="166">
        <v>8</v>
      </c>
      <c r="E90" s="4" t="s">
        <v>63</v>
      </c>
    </row>
    <row r="91" spans="2:6" x14ac:dyDescent="0.25">
      <c r="B91" s="16" t="s">
        <v>77</v>
      </c>
      <c r="C91" s="165">
        <v>16</v>
      </c>
      <c r="D91" s="166">
        <v>20</v>
      </c>
      <c r="E91" s="4" t="s">
        <v>63</v>
      </c>
    </row>
    <row r="92" spans="2:6" x14ac:dyDescent="0.25">
      <c r="B92" s="17" t="s">
        <v>62</v>
      </c>
      <c r="C92" s="165">
        <v>20</v>
      </c>
      <c r="D92" s="166">
        <v>15</v>
      </c>
      <c r="E92" s="6" t="s">
        <v>63</v>
      </c>
    </row>
    <row r="94" spans="2:6" x14ac:dyDescent="0.25">
      <c r="B94" s="27" t="s">
        <v>64</v>
      </c>
    </row>
    <row r="95" spans="2:6" ht="30" x14ac:dyDescent="0.25">
      <c r="B95" s="79" t="s">
        <v>158</v>
      </c>
      <c r="C95" s="84" t="s">
        <v>172</v>
      </c>
      <c r="D95" s="88" t="s">
        <v>61</v>
      </c>
      <c r="E95" s="80" t="s">
        <v>3</v>
      </c>
    </row>
    <row r="96" spans="2:6" ht="30" x14ac:dyDescent="0.25">
      <c r="B96" s="21" t="s">
        <v>67</v>
      </c>
      <c r="C96" s="167">
        <v>2.2999999999999998</v>
      </c>
      <c r="D96" s="168">
        <v>0</v>
      </c>
      <c r="E96" s="22" t="s">
        <v>63</v>
      </c>
    </row>
    <row r="97" spans="2:5" x14ac:dyDescent="0.25">
      <c r="B97" s="16" t="s">
        <v>65</v>
      </c>
      <c r="C97" s="169">
        <v>1.3</v>
      </c>
      <c r="D97" s="170">
        <v>5</v>
      </c>
      <c r="E97" s="7" t="s">
        <v>63</v>
      </c>
    </row>
    <row r="98" spans="2:5" x14ac:dyDescent="0.25">
      <c r="B98" s="17" t="s">
        <v>66</v>
      </c>
      <c r="C98" s="171">
        <v>0.8</v>
      </c>
      <c r="D98" s="172">
        <v>7</v>
      </c>
      <c r="E98" s="8" t="s">
        <v>63</v>
      </c>
    </row>
    <row r="100" spans="2:5" x14ac:dyDescent="0.25">
      <c r="B100" s="27" t="s">
        <v>79</v>
      </c>
    </row>
    <row r="102" spans="2:5" x14ac:dyDescent="0.25">
      <c r="B102" s="27" t="s">
        <v>159</v>
      </c>
    </row>
    <row r="103" spans="2:5" x14ac:dyDescent="0.25">
      <c r="B103" s="14" t="s">
        <v>107</v>
      </c>
    </row>
    <row r="104" spans="2:5" x14ac:dyDescent="0.25">
      <c r="B104" s="14" t="s">
        <v>109</v>
      </c>
    </row>
    <row r="105" spans="2:5" x14ac:dyDescent="0.25">
      <c r="B105" s="14" t="s">
        <v>108</v>
      </c>
    </row>
    <row r="110" spans="2:5" x14ac:dyDescent="0.25">
      <c r="B110" s="27" t="s">
        <v>1</v>
      </c>
      <c r="C110" s="32" t="s">
        <v>101</v>
      </c>
      <c r="D110" s="32" t="s">
        <v>3</v>
      </c>
    </row>
    <row r="111" spans="2:5" x14ac:dyDescent="0.25">
      <c r="B111" s="14" t="s">
        <v>96</v>
      </c>
      <c r="C111" s="161">
        <f>$L$30*D89/100</f>
        <v>1450.68</v>
      </c>
      <c r="D111" t="s">
        <v>31</v>
      </c>
    </row>
    <row r="112" spans="2:5" x14ac:dyDescent="0.25">
      <c r="B112" s="14" t="s">
        <v>97</v>
      </c>
      <c r="C112" s="161">
        <f>$L$30*D90/100</f>
        <v>2321.0879999999997</v>
      </c>
      <c r="D112" t="s">
        <v>31</v>
      </c>
    </row>
    <row r="113" spans="2:4" x14ac:dyDescent="0.25">
      <c r="B113" s="14" t="s">
        <v>98</v>
      </c>
      <c r="C113" s="161">
        <f>$L$30*D91/100</f>
        <v>5802.72</v>
      </c>
      <c r="D113" t="s">
        <v>31</v>
      </c>
    </row>
    <row r="114" spans="2:4" x14ac:dyDescent="0.25">
      <c r="B114" s="14" t="s">
        <v>160</v>
      </c>
      <c r="C114" s="161">
        <f>$L$30*D98/100</f>
        <v>2030.9519999999998</v>
      </c>
      <c r="D114" t="s">
        <v>31</v>
      </c>
    </row>
    <row r="115" spans="2:4" x14ac:dyDescent="0.25">
      <c r="B115" s="14" t="s">
        <v>99</v>
      </c>
      <c r="C115" s="161">
        <f>$L$30*D92/100</f>
        <v>4352.04</v>
      </c>
      <c r="D115" t="s">
        <v>31</v>
      </c>
    </row>
    <row r="116" spans="2:4" x14ac:dyDescent="0.25">
      <c r="B116" s="14" t="s">
        <v>100</v>
      </c>
      <c r="C116" s="44">
        <f>C112+C114+C115</f>
        <v>8704.0799999999981</v>
      </c>
      <c r="D116" t="s">
        <v>31</v>
      </c>
    </row>
    <row r="117" spans="2:4" x14ac:dyDescent="0.25">
      <c r="B117" s="14" t="s">
        <v>103</v>
      </c>
      <c r="C117" s="149">
        <f>L30-C116</f>
        <v>20309.52</v>
      </c>
      <c r="D117" t="s">
        <v>31</v>
      </c>
    </row>
  </sheetData>
  <sheetProtection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List1</vt:lpstr>
      <vt:lpstr>List2</vt:lpstr>
      <vt:lpstr>List3</vt:lpstr>
      <vt:lpstr>List4</vt:lpstr>
      <vt:lpstr>List5</vt:lpstr>
      <vt:lpstr>List6</vt:lpstr>
      <vt:lpstr>List7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</dc:creator>
  <cp:lastModifiedBy>Dell</cp:lastModifiedBy>
  <dcterms:created xsi:type="dcterms:W3CDTF">2021-01-08T08:27:30Z</dcterms:created>
  <dcterms:modified xsi:type="dcterms:W3CDTF">2021-04-19T07:39:20Z</dcterms:modified>
</cp:coreProperties>
</file>